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งานบริหารงานบุคคล\งานทะเบียนประวัติและบำเหน็จความชอบ\ประเมินผลการปฏิบัติงาน\2568\รอบที่ 2 (2568)\เอกสารที่เกี่ยวข้อง\ข้าราชการ\สายวิชาการ\"/>
    </mc:Choice>
  </mc:AlternateContent>
  <xr:revisionPtr revIDLastSave="0" documentId="13_ncr:1_{32D2C43E-050E-4B14-B5B4-52DAC35E265F}" xr6:coauthVersionLast="36" xr6:coauthVersionMax="36" xr10:uidLastSave="{00000000-0000-0000-0000-000000000000}"/>
  <bookViews>
    <workbookView xWindow="0" yWindow="0" windowWidth="16575" windowHeight="11265" xr2:uid="{00000000-000D-0000-FFFF-FFFF00000000}"/>
  </bookViews>
  <sheets>
    <sheet name="งานสอน" sheetId="1" r:id="rId1"/>
    <sheet name="งานวิจัย" sheetId="2" r:id="rId2"/>
    <sheet name="งานบริการวิชาการ" sheetId="3" r:id="rId3"/>
    <sheet name="ทำนุบำรุงศิลปวัฒนธรรม" sheetId="4" r:id="rId4"/>
    <sheet name="งานอื่นๆ" sheetId="5" r:id="rId5"/>
    <sheet name="งาน ผศ.-รศ." sheetId="6" r:id="rId6"/>
    <sheet name="งานบริหาร" sheetId="7" r:id="rId7"/>
    <sheet name="สรุปผลประเมินตามภาระงาน" sheetId="8" r:id="rId8"/>
  </sheets>
  <definedNames>
    <definedName name="_Hlk91113961" localSheetId="0">งานสอน!#REF!</definedName>
    <definedName name="_Hlk91113968" localSheetId="0">งานสอน!#REF!</definedName>
    <definedName name="_xlnm.Print_Area" localSheetId="6">งานบริหาร!$A$1:$I$18</definedName>
    <definedName name="_xlnm.Print_Area" localSheetId="7">สรุปผลประเมินตามภาระงาน!$A$1:$G$33</definedName>
    <definedName name="_xlnm.Print_Titles" localSheetId="0">งานสอน!$4:$4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8" l="1"/>
  <c r="I96" i="3"/>
  <c r="I17" i="3"/>
  <c r="I16" i="3"/>
  <c r="I12" i="3"/>
  <c r="I11" i="3"/>
  <c r="I7" i="3"/>
  <c r="I137" i="2"/>
  <c r="I9" i="2"/>
  <c r="I10" i="2"/>
  <c r="I11" i="2"/>
  <c r="I12" i="2"/>
  <c r="G137" i="1"/>
  <c r="F137" i="1"/>
  <c r="I135" i="1"/>
  <c r="D137" i="1"/>
  <c r="I128" i="1"/>
  <c r="I120" i="1"/>
  <c r="I37" i="1"/>
  <c r="I32" i="1"/>
  <c r="I23" i="1"/>
  <c r="I26" i="6" l="1"/>
  <c r="I4" i="4"/>
  <c r="I84" i="3"/>
  <c r="H91" i="3"/>
  <c r="I91" i="3" s="1"/>
  <c r="H84" i="3"/>
  <c r="I95" i="3"/>
  <c r="H95" i="3"/>
  <c r="I94" i="3"/>
  <c r="H94" i="3"/>
  <c r="H93" i="3"/>
  <c r="I93" i="3" s="1"/>
  <c r="H92" i="3"/>
  <c r="I92" i="3" s="1"/>
  <c r="I131" i="2"/>
  <c r="I132" i="2"/>
  <c r="I125" i="2"/>
  <c r="I126" i="2"/>
  <c r="I121" i="2"/>
  <c r="I117" i="2"/>
  <c r="I113" i="2"/>
  <c r="I109" i="2"/>
  <c r="I103" i="2"/>
  <c r="I99" i="2"/>
  <c r="I94" i="2"/>
  <c r="I90" i="2"/>
  <c r="I86" i="2"/>
  <c r="I82" i="2"/>
  <c r="I79" i="2"/>
  <c r="I75" i="2"/>
  <c r="I71" i="2"/>
  <c r="I67" i="2"/>
  <c r="I17" i="2"/>
  <c r="I18" i="2"/>
  <c r="I19" i="2"/>
  <c r="I20" i="2"/>
  <c r="I21" i="2"/>
  <c r="I22" i="2"/>
  <c r="I23" i="2"/>
  <c r="I35" i="2"/>
  <c r="I36" i="2"/>
  <c r="I37" i="2"/>
  <c r="I38" i="2"/>
  <c r="I39" i="2"/>
  <c r="I43" i="2"/>
  <c r="I44" i="2"/>
  <c r="I45" i="2"/>
  <c r="I16" i="2"/>
  <c r="I5" i="2"/>
  <c r="G24" i="2"/>
  <c r="I133" i="1"/>
  <c r="I134" i="1"/>
  <c r="I129" i="1"/>
  <c r="I130" i="1"/>
  <c r="I118" i="1"/>
  <c r="I119" i="1"/>
  <c r="I114" i="1"/>
  <c r="I115" i="1"/>
  <c r="I108" i="1"/>
  <c r="I109" i="1"/>
  <c r="I104" i="1"/>
  <c r="I105" i="1"/>
  <c r="I98" i="1"/>
  <c r="I99" i="1"/>
  <c r="I94" i="1"/>
  <c r="I95" i="1"/>
  <c r="I88" i="1"/>
  <c r="I89" i="1"/>
  <c r="I84" i="1"/>
  <c r="I85" i="1"/>
  <c r="I76" i="1"/>
  <c r="I77" i="1"/>
  <c r="I78" i="1"/>
  <c r="I79" i="1"/>
  <c r="I69" i="1"/>
  <c r="I70" i="1"/>
  <c r="I71" i="1"/>
  <c r="I72" i="1"/>
  <c r="I58" i="1"/>
  <c r="I59" i="1"/>
  <c r="I60" i="1"/>
  <c r="I61" i="1"/>
  <c r="I62" i="1"/>
  <c r="I63" i="1"/>
  <c r="I64" i="1"/>
  <c r="I65" i="1"/>
  <c r="I66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38" i="1"/>
  <c r="I30" i="1"/>
  <c r="I31" i="1"/>
  <c r="I25" i="1"/>
  <c r="I26" i="1"/>
  <c r="I27" i="1"/>
  <c r="I107" i="1"/>
  <c r="H42" i="3" l="1"/>
  <c r="H46" i="3" l="1"/>
  <c r="I46" i="3" s="1"/>
  <c r="H45" i="3"/>
  <c r="I45" i="3" s="1"/>
  <c r="H44" i="3"/>
  <c r="I44" i="3" s="1"/>
  <c r="H43" i="3"/>
  <c r="I43" i="3" s="1"/>
  <c r="I42" i="3"/>
  <c r="I138" i="3" l="1"/>
  <c r="I139" i="3"/>
  <c r="I133" i="3"/>
  <c r="I129" i="3"/>
  <c r="I125" i="3"/>
  <c r="I121" i="3"/>
  <c r="I117" i="3"/>
  <c r="I113" i="3"/>
  <c r="I109" i="3"/>
  <c r="I105" i="3"/>
  <c r="I100" i="3"/>
  <c r="H49" i="3"/>
  <c r="I49" i="3" s="1"/>
  <c r="H53" i="3"/>
  <c r="I53" i="3" s="1"/>
  <c r="H52" i="3"/>
  <c r="I52" i="3" s="1"/>
  <c r="H51" i="3"/>
  <c r="I51" i="3" s="1"/>
  <c r="H50" i="3"/>
  <c r="I50" i="3" s="1"/>
  <c r="H88" i="3" l="1"/>
  <c r="I88" i="3" s="1"/>
  <c r="H87" i="3"/>
  <c r="I87" i="3" s="1"/>
  <c r="H86" i="3"/>
  <c r="I86" i="3" s="1"/>
  <c r="H85" i="3"/>
  <c r="I85" i="3" s="1"/>
  <c r="H81" i="3"/>
  <c r="I81" i="3" s="1"/>
  <c r="H80" i="3"/>
  <c r="I80" i="3" s="1"/>
  <c r="H79" i="3"/>
  <c r="I79" i="3" s="1"/>
  <c r="H78" i="3"/>
  <c r="I78" i="3" s="1"/>
  <c r="H74" i="3"/>
  <c r="I74" i="3" s="1"/>
  <c r="H73" i="3"/>
  <c r="I73" i="3" s="1"/>
  <c r="H72" i="3"/>
  <c r="I72" i="3" s="1"/>
  <c r="H71" i="3"/>
  <c r="I71" i="3" s="1"/>
  <c r="H65" i="3"/>
  <c r="I65" i="3" s="1"/>
  <c r="H64" i="3"/>
  <c r="I64" i="3" s="1"/>
  <c r="H66" i="3"/>
  <c r="I66" i="3" s="1"/>
  <c r="H67" i="3"/>
  <c r="I67" i="3" s="1"/>
  <c r="H60" i="3"/>
  <c r="I60" i="3" s="1"/>
  <c r="H59" i="3"/>
  <c r="I59" i="3" s="1"/>
  <c r="H58" i="3"/>
  <c r="I58" i="3" s="1"/>
  <c r="H57" i="3"/>
  <c r="I57" i="3" s="1"/>
  <c r="H37" i="3"/>
  <c r="I37" i="3" s="1"/>
  <c r="H36" i="3"/>
  <c r="I36" i="3" s="1"/>
  <c r="H35" i="3"/>
  <c r="I35" i="3" s="1"/>
  <c r="H39" i="3"/>
  <c r="I39" i="3" s="1"/>
  <c r="I24" i="3"/>
  <c r="I18" i="3"/>
  <c r="I13" i="3"/>
  <c r="I37" i="4"/>
  <c r="I36" i="4"/>
  <c r="I35" i="4"/>
  <c r="I34" i="4"/>
  <c r="I29" i="4"/>
  <c r="I28" i="4"/>
  <c r="I27" i="4"/>
  <c r="I26" i="4"/>
  <c r="I21" i="4"/>
  <c r="I20" i="4"/>
  <c r="I19" i="4"/>
  <c r="I18" i="4"/>
  <c r="I12" i="4"/>
  <c r="I11" i="4"/>
  <c r="I10" i="4"/>
  <c r="I9" i="4"/>
  <c r="I42" i="5"/>
  <c r="I41" i="5"/>
  <c r="I40" i="5"/>
  <c r="I39" i="5"/>
  <c r="I34" i="5"/>
  <c r="I33" i="5"/>
  <c r="I32" i="5"/>
  <c r="I31" i="5"/>
  <c r="I21" i="5"/>
  <c r="I20" i="5"/>
  <c r="I19" i="5"/>
  <c r="I18" i="5"/>
  <c r="I17" i="5"/>
  <c r="I10" i="5"/>
  <c r="I7" i="5"/>
  <c r="I6" i="5"/>
  <c r="I5" i="5"/>
  <c r="I57" i="2"/>
  <c r="I58" i="2"/>
  <c r="I59" i="2"/>
  <c r="I56" i="2"/>
  <c r="H135" i="1"/>
  <c r="I68" i="1"/>
  <c r="I24" i="1"/>
  <c r="I26" i="5" l="1"/>
  <c r="I8" i="2"/>
  <c r="I28" i="3"/>
  <c r="I29" i="3"/>
  <c r="I30" i="3"/>
  <c r="I31" i="3"/>
  <c r="I32" i="3"/>
  <c r="I51" i="2" l="1"/>
  <c r="I50" i="2"/>
  <c r="I52" i="2" l="1"/>
  <c r="I49" i="2"/>
  <c r="I48" i="2"/>
  <c r="I25" i="3" l="1"/>
  <c r="I23" i="3"/>
  <c r="I22" i="3"/>
  <c r="I21" i="3"/>
  <c r="I55" i="2"/>
  <c r="I13" i="5" l="1"/>
  <c r="I25" i="5"/>
  <c r="I23" i="5" l="1"/>
  <c r="I13" i="4"/>
  <c r="I24" i="5"/>
  <c r="I6" i="2"/>
  <c r="I7" i="2"/>
  <c r="I24" i="2" l="1"/>
  <c r="D137" i="2" s="1"/>
  <c r="I101" i="3"/>
  <c r="I108" i="3"/>
  <c r="I104" i="3"/>
  <c r="I112" i="3"/>
  <c r="I116" i="3"/>
  <c r="I124" i="3"/>
  <c r="I120" i="3"/>
  <c r="I132" i="3"/>
  <c r="I128" i="3"/>
  <c r="I137" i="3"/>
  <c r="I140" i="3" s="1"/>
  <c r="H140" i="3"/>
  <c r="G140" i="3"/>
  <c r="H77" i="3"/>
  <c r="I77" i="3" s="1"/>
  <c r="H70" i="3"/>
  <c r="I70" i="3" s="1"/>
  <c r="H63" i="3"/>
  <c r="I63" i="3" s="1"/>
  <c r="H56" i="3"/>
  <c r="I56" i="3" s="1"/>
  <c r="I134" i="3" l="1"/>
  <c r="F135" i="1"/>
  <c r="E135" i="1"/>
  <c r="D135" i="1"/>
  <c r="I132" i="1"/>
  <c r="E12" i="8" l="1"/>
  <c r="E15" i="8" s="1"/>
  <c r="D12" i="8"/>
  <c r="D15" i="8" s="1"/>
  <c r="I18" i="7"/>
  <c r="F14" i="8" s="1"/>
  <c r="G14" i="8" s="1"/>
  <c r="F13" i="8"/>
  <c r="G13" i="8" s="1"/>
  <c r="H43" i="5"/>
  <c r="I38" i="5"/>
  <c r="I43" i="5" s="1"/>
  <c r="G47" i="5" s="1"/>
  <c r="H35" i="5"/>
  <c r="I30" i="5"/>
  <c r="I35" i="5" s="1"/>
  <c r="H27" i="5"/>
  <c r="I22" i="5"/>
  <c r="I27" i="5" s="1"/>
  <c r="H14" i="5"/>
  <c r="I12" i="5"/>
  <c r="I11" i="5"/>
  <c r="I9" i="5"/>
  <c r="I8" i="5"/>
  <c r="I4" i="5"/>
  <c r="H38" i="4"/>
  <c r="I33" i="4"/>
  <c r="I38" i="4" s="1"/>
  <c r="G40" i="4" s="1"/>
  <c r="H30" i="4"/>
  <c r="I25" i="4"/>
  <c r="I30" i="4" s="1"/>
  <c r="H22" i="4"/>
  <c r="I17" i="4"/>
  <c r="I22" i="4" s="1"/>
  <c r="H14" i="4"/>
  <c r="I8" i="4"/>
  <c r="I7" i="4"/>
  <c r="I6" i="4"/>
  <c r="I5" i="4"/>
  <c r="H134" i="3"/>
  <c r="G134" i="3"/>
  <c r="H38" i="3"/>
  <c r="I38" i="3" s="1"/>
  <c r="I8" i="3"/>
  <c r="I6" i="3"/>
  <c r="I133" i="2"/>
  <c r="I134" i="2" s="1"/>
  <c r="H137" i="2" s="1"/>
  <c r="I127" i="2"/>
  <c r="I128" i="2" s="1"/>
  <c r="I120" i="2"/>
  <c r="I116" i="2"/>
  <c r="I112" i="2"/>
  <c r="I108" i="2"/>
  <c r="I122" i="2" s="1"/>
  <c r="I102" i="2"/>
  <c r="I98" i="2"/>
  <c r="I95" i="2"/>
  <c r="I91" i="2"/>
  <c r="I87" i="2"/>
  <c r="I83" i="2"/>
  <c r="I78" i="2"/>
  <c r="I74" i="2"/>
  <c r="I70" i="2"/>
  <c r="I66" i="2"/>
  <c r="I63" i="2"/>
  <c r="I62" i="2"/>
  <c r="I42" i="2"/>
  <c r="I40" i="1"/>
  <c r="I87" i="1"/>
  <c r="I117" i="1"/>
  <c r="I113" i="1"/>
  <c r="I103" i="1"/>
  <c r="I97" i="1"/>
  <c r="I93" i="1"/>
  <c r="I83" i="1"/>
  <c r="I75" i="1"/>
  <c r="I57" i="1"/>
  <c r="I36" i="1"/>
  <c r="I29" i="1"/>
  <c r="H32" i="1"/>
  <c r="F32" i="1"/>
  <c r="E32" i="1"/>
  <c r="D32" i="1"/>
  <c r="I104" i="2" l="1"/>
  <c r="E137" i="2" s="1"/>
  <c r="I14" i="5"/>
  <c r="E137" i="1"/>
  <c r="D143" i="3"/>
  <c r="D47" i="5"/>
  <c r="F40" i="4"/>
  <c r="F47" i="5"/>
  <c r="E40" i="4"/>
  <c r="E143" i="3"/>
  <c r="E47" i="5"/>
  <c r="I14" i="4"/>
  <c r="D40" i="4" s="1"/>
  <c r="G137" i="2"/>
  <c r="F137" i="2"/>
  <c r="F8" i="8" l="1"/>
  <c r="G8" i="8" s="1"/>
  <c r="F7" i="8"/>
  <c r="F143" i="3"/>
  <c r="G143" i="3" s="1"/>
  <c r="F9" i="8" l="1"/>
  <c r="G9" i="8" s="1"/>
  <c r="G15" i="8"/>
  <c r="F12" i="8"/>
  <c r="F15" i="8"/>
  <c r="G11" i="8"/>
  <c r="H47" i="5"/>
  <c r="F11" i="8"/>
  <c r="H40" i="4"/>
  <c r="F10" i="8"/>
  <c r="G10" i="8"/>
  <c r="G12" i="8"/>
</calcChain>
</file>

<file path=xl/sharedStrings.xml><?xml version="1.0" encoding="utf-8"?>
<sst xmlns="http://schemas.openxmlformats.org/spreadsheetml/2006/main" count="589" uniqueCount="248">
  <si>
    <t>แบบที่ 1 องค์ประกอบที่ 1</t>
  </si>
  <si>
    <t>ภาระการจัดทำ มคอ.</t>
  </si>
  <si>
    <t xml:space="preserve">มคอ.5 </t>
  </si>
  <si>
    <t>ภาระงานสอน</t>
  </si>
  <si>
    <t>การบันทึกภาระงานสอน</t>
  </si>
  <si>
    <t>จำนวนชั่วโมงที่สอนบันทึกตามที่สอนจริง สูงสุด 15 ชม.</t>
  </si>
  <si>
    <t>รายวิชา 3(3-0-6) : ทฤษฎี = 3 ปฏิบัติ = 0</t>
  </si>
  <si>
    <t>รายวิชา 3(2-2-5) : ทฤษฎี = 2 ปฏิบัติ = 1</t>
  </si>
  <si>
    <t>รายวิชา 3(1-4-4) : ทฤษฎี = 1 ปฏิบัติ = 2</t>
  </si>
  <si>
    <t>รายวิชา 3(0-6-3) : ทฤษฎี = 0 ปฏิบัติ = 3</t>
  </si>
  <si>
    <t>ภาคการศึกษา</t>
  </si>
  <si>
    <t>รายวิชา</t>
  </si>
  <si>
    <t>ลักษณะการสอน</t>
  </si>
  <si>
    <t>จำนวนนักศึกษา (คน)</t>
  </si>
  <si>
    <t>จำนวนสัปดาห์ที่สอน</t>
  </si>
  <si>
    <t>จำนวนกลุ่ม</t>
  </si>
  <si>
    <t>ภาระงาน</t>
  </si>
  <si>
    <t>ภาคเรียน</t>
  </si>
  <si>
    <t>ปีการศึกษา</t>
  </si>
  <si>
    <t>บรรยาย (นก.)</t>
  </si>
  <si>
    <t xml:space="preserve">ปฏิบัติ (นก.) </t>
  </si>
  <si>
    <t>ชม./สัปดาห์</t>
  </si>
  <si>
    <t>ภาคปกติ</t>
  </si>
  <si>
    <t>ภาคพิเศษ/สมทบ</t>
  </si>
  <si>
    <t>รวม 1.2 ทั้งสิ้น</t>
  </si>
  <si>
    <t>อาจารย์ที่ปรึกษาโครงงานพิเศษ/วิทยานิพนธ์/ที่ปรึกษาชั้นปี</t>
  </si>
  <si>
    <t>ลำดับ</t>
  </si>
  <si>
    <t>ชั้นปี</t>
  </si>
  <si>
    <t>ชื่อกลุ่ม/โครงงาน/วิทยานิพนธ์</t>
  </si>
  <si>
    <t>ชื่อกลุ่ม/นักศึกษา/สาขา</t>
  </si>
  <si>
    <t xml:space="preserve">อาจารย์ที่ปรึกษานักศึกษา = 1 ชม./สัปดาห์ </t>
  </si>
  <si>
    <t>อาจารย์ที่สหกิจศึกษาและการฝึกประสบการณ์วิชาชีพ = 2 ชม./สัปดาห์ ตามจำนวนนักศึกษา</t>
  </si>
  <si>
    <t>ชื่อ-สกุล</t>
  </si>
  <si>
    <t>ที่ปรึกษาโครงงานพิเศษ ป.ตรี (ที่ปรึกษาหลัก) = 2 ชม./สัปดาห์</t>
  </si>
  <si>
    <t>ที่ปรึกษาโครงงานพิเศษ ป.ตรี (ที่ปรึกษาร่วม) = 1 ชม./สัปดาห์</t>
  </si>
  <si>
    <t>กรรมการสอบโครงงาน ป.ตรี = 0.50 ชม./สัปดาห์</t>
  </si>
  <si>
    <t xml:space="preserve">ที่ปรึกษาวิทยานิพนธ์ </t>
  </si>
  <si>
    <t xml:space="preserve">ภาคปกติ = 4 ชม./สัปดาห์ </t>
  </si>
  <si>
    <t xml:space="preserve">ภาคนอกเวลา = 4 ชม./สัปดาห์ (ภาคนอกเวลาคิดครึ่งหนึ่ง = 2) </t>
  </si>
  <si>
    <t xml:space="preserve">ที่ปรึกษาการค้นคว้าอิสระ ป.โท </t>
  </si>
  <si>
    <t xml:space="preserve">ภาคปกติ = 3 ชม./สัปดาห์  </t>
  </si>
  <si>
    <t xml:space="preserve">กรรมการสอบวิทยานิพนธ์ </t>
  </si>
  <si>
    <t xml:space="preserve">ภาคปกติ = 3 ชม./สัปดาห์ </t>
  </si>
  <si>
    <t xml:space="preserve">กรรมการสอบการค้นคว้าอิสระ </t>
  </si>
  <si>
    <t xml:space="preserve">ภาคปกติ = 0.5 ชม./สัปดาห์ </t>
  </si>
  <si>
    <t xml:space="preserve">ภาคนอกเวลา = 0.5 ชม./สัปดาห์ (ภาคนอกเวลาคิดครึ่งหนึ่ง) </t>
  </si>
  <si>
    <t>รวม 1.3 ทั้งสิ้น</t>
  </si>
  <si>
    <t>รวม 1.2</t>
  </si>
  <si>
    <t>รวม 1.3</t>
  </si>
  <si>
    <t>รวมทั้งสิ้น</t>
  </si>
  <si>
    <t>รวมภาระงานสอน</t>
  </si>
  <si>
    <t>รายงานหลักฐานเพื่อรับการปฏิบัติราชการของพนักงานมหาวิทยาลัย สายวิชาการ</t>
  </si>
  <si>
    <t>2.  งานวิจัยและงานวิชาการอื่น (ไม่น้อยกว่า 1.5 ชั่วโมง ไม่เกิน 10 ชั่วโมง)</t>
  </si>
  <si>
    <t>2.1, 2.2</t>
  </si>
  <si>
    <t>โครงการวิจัย และผู้อำนวยการแผนงานวิจัย</t>
  </si>
  <si>
    <t>ปี งปม.</t>
  </si>
  <si>
    <t>ชื่อเรื่อง</t>
  </si>
  <si>
    <t>แหล่งทุน</t>
  </si>
  <si>
    <t>ระยะเวลา</t>
  </si>
  <si>
    <t>จำนวนเงิน</t>
  </si>
  <si>
    <t>%รับผิดชอบ</t>
  </si>
  <si>
    <t>รวม 2.1 ทั้งสิ้น</t>
  </si>
  <si>
    <t>รายการ</t>
  </si>
  <si>
    <t>ว ด ป. ที่เข้าร่วม</t>
  </si>
  <si>
    <t>จำนวนครั้ง</t>
  </si>
  <si>
    <t>นับครั้งที่</t>
  </si>
  <si>
    <t>จำนวนผลงาน</t>
  </si>
  <si>
    <t>จำนวนครั้ง/ผลงาน</t>
  </si>
  <si>
    <t>จำนวน</t>
  </si>
  <si>
    <t>รวม 2.3 ทั้งสิ้น</t>
  </si>
  <si>
    <t>รวม 2.4 ทั้งสิ้น</t>
  </si>
  <si>
    <t>สัดส่วน</t>
  </si>
  <si>
    <t>รวม 2.5 ทั้งสิ้น</t>
  </si>
  <si>
    <t>สัปดาห์ที่บูรณาการ</t>
  </si>
  <si>
    <t>จำนวน ชม.</t>
  </si>
  <si>
    <t>รวม 2.2 ทั้งสิ้น</t>
  </si>
  <si>
    <t>รวม</t>
  </si>
  <si>
    <t>2.1 - 2.2</t>
  </si>
  <si>
    <t>รวมภาระงานวิจัย</t>
  </si>
  <si>
    <r>
      <t xml:space="preserve">2.3.1 การเข้าร่วมประชุมสัมมนาทางวิชาการที่ได้รับอนุมัติจากหน่วยงาน </t>
    </r>
    <r>
      <rPr>
        <sz val="14"/>
        <color theme="1"/>
        <rFont val="Browallia New"/>
        <family val="2"/>
      </rPr>
      <t xml:space="preserve">= 0.50 ชม./สัปดาห์ </t>
    </r>
    <r>
      <rPr>
        <sz val="14"/>
        <color rgb="FFFF0000"/>
        <rFont val="Browallia New"/>
        <family val="2"/>
      </rPr>
      <t>(กรุณาระบุเวลาสถานที่ หน่วยงานที่รับผิดชอบให้ชัดเจน)</t>
    </r>
  </si>
  <si>
    <r>
      <t>การเผยแพร่ผลงานงานสร้างสรรค์และ</t>
    </r>
    <r>
      <rPr>
        <b/>
        <sz val="14"/>
        <color rgb="FF7030A0"/>
        <rFont val="Browallia New"/>
        <family val="2"/>
      </rPr>
      <t>การจัดการความรู้ (KM)</t>
    </r>
  </si>
  <si>
    <r>
      <t>งานวิชาการอื่น เช่น งานพัฒนาตำรา/บทความวิชาการ/บทความวิจัย/สิ่งประดิษฐ์</t>
    </r>
    <r>
      <rPr>
        <sz val="14"/>
        <color rgb="FF000000"/>
        <rFont val="Browallia New"/>
        <family val="2"/>
      </rPr>
      <t xml:space="preserve"> (1 ผลงาน นับได้ 2 รอบประเมิน)</t>
    </r>
  </si>
  <si>
    <t>บทบาท (1 หรือ 2)</t>
  </si>
  <si>
    <r>
      <t>2.4.1 งานสร้างสรรค์</t>
    </r>
    <r>
      <rPr>
        <b/>
        <sz val="14"/>
        <color rgb="FF7030A0"/>
        <rFont val="Browallia New"/>
        <family val="2"/>
      </rPr>
      <t xml:space="preserve">และการจัดการความรู้ (KM) </t>
    </r>
    <r>
      <rPr>
        <b/>
        <sz val="14"/>
        <color theme="1"/>
        <rFont val="Browallia New"/>
        <family val="2"/>
      </rPr>
      <t>ที่เผยแพร่ลักษณะใดลักษณะหนึ่ง/ Online</t>
    </r>
    <r>
      <rPr>
        <sz val="14"/>
        <color theme="1"/>
        <rFont val="Browallia New"/>
        <family val="2"/>
      </rPr>
      <t xml:space="preserve"> = 0.50 ชม./สัปดาห์ </t>
    </r>
    <r>
      <rPr>
        <sz val="14"/>
        <color rgb="FFFF0000"/>
        <rFont val="Browallia New"/>
        <family val="2"/>
      </rPr>
      <t>(กรุณาระบุเวลาสถานที่ หรือลิงค์ที่แสดงการเผยแพร่ให้ชัดเจน)</t>
    </r>
  </si>
  <si>
    <r>
      <t>2.4.2 งานสร้างสรรค์</t>
    </r>
    <r>
      <rPr>
        <b/>
        <sz val="14"/>
        <color rgb="FF7030A0"/>
        <rFont val="Browallia New"/>
        <family val="2"/>
      </rPr>
      <t xml:space="preserve">และการจัดการความรู้ (KM) </t>
    </r>
    <r>
      <rPr>
        <b/>
        <sz val="14"/>
        <color theme="1"/>
        <rFont val="Browallia New"/>
        <family val="2"/>
      </rPr>
      <t xml:space="preserve">ที่เผยแพร่ระดับสถาบัน </t>
    </r>
    <r>
      <rPr>
        <sz val="14"/>
        <color theme="1"/>
        <rFont val="Browallia New"/>
        <family val="2"/>
      </rPr>
      <t xml:space="preserve">= 1.00 ชม./สัปดาห์ </t>
    </r>
    <r>
      <rPr>
        <sz val="14"/>
        <color rgb="FFFF0000"/>
        <rFont val="Browallia New"/>
        <family val="2"/>
      </rPr>
      <t>(กรุณาระบุเวลาสถานที่ หน่วยงานที่รับผิดชอบให้ชัดเจน)</t>
    </r>
  </si>
  <si>
    <r>
      <t>2.4.3 งานสร้างสรรค์</t>
    </r>
    <r>
      <rPr>
        <b/>
        <sz val="14"/>
        <color rgb="FF7030A0"/>
        <rFont val="Browallia New"/>
        <family val="2"/>
      </rPr>
      <t xml:space="preserve">และการจัดการความรู้ (KM) </t>
    </r>
    <r>
      <rPr>
        <b/>
        <sz val="14"/>
        <color theme="1"/>
        <rFont val="Browallia New"/>
        <family val="2"/>
      </rPr>
      <t xml:space="preserve">ที่เผยแพร่ระดับชาติ </t>
    </r>
    <r>
      <rPr>
        <sz val="14"/>
        <color theme="1"/>
        <rFont val="Browallia New"/>
        <family val="2"/>
      </rPr>
      <t>= 1.50 ชม./สัปดาห์</t>
    </r>
    <r>
      <rPr>
        <b/>
        <sz val="14"/>
        <color theme="1"/>
        <rFont val="Browallia New"/>
        <family val="2"/>
      </rPr>
      <t xml:space="preserve"> </t>
    </r>
    <r>
      <rPr>
        <sz val="14"/>
        <color rgb="FFFF0000"/>
        <rFont val="Browallia New"/>
        <family val="2"/>
      </rPr>
      <t>(กรุณาระบุเวลาสถานที่ หน่วยงานที่รับผิดชอบให้ชัดเจน)</t>
    </r>
  </si>
  <si>
    <r>
      <t>2.4.4 งานสร้างสรรค์</t>
    </r>
    <r>
      <rPr>
        <b/>
        <sz val="14"/>
        <color rgb="FF7030A0"/>
        <rFont val="Browallia New"/>
        <family val="2"/>
      </rPr>
      <t xml:space="preserve">และการจัดการความรู้ (KM) </t>
    </r>
    <r>
      <rPr>
        <b/>
        <sz val="14"/>
        <color theme="1"/>
        <rFont val="Browallia New"/>
        <family val="2"/>
      </rPr>
      <t xml:space="preserve">ที่เผยแพร่ระดับนานาชาติ </t>
    </r>
    <r>
      <rPr>
        <sz val="14"/>
        <color theme="1"/>
        <rFont val="Browallia New"/>
        <family val="2"/>
      </rPr>
      <t xml:space="preserve">= 2.00 ชม./สัปดาห์ </t>
    </r>
    <r>
      <rPr>
        <sz val="14"/>
        <color rgb="FFFF0000"/>
        <rFont val="Browallia New"/>
        <family val="2"/>
      </rPr>
      <t>(กรุณาระบุเวลาสถานที่ หน่วยงานที่รับผิดชอบให้ชัดเจน)</t>
    </r>
  </si>
  <si>
    <r>
      <t xml:space="preserve">2.5 การนำวิจัยไปใช้ประโยชน์ภายนอกมหาวิทยาลัย </t>
    </r>
    <r>
      <rPr>
        <sz val="14"/>
        <color theme="1"/>
        <rFont val="Browallia New"/>
        <family val="2"/>
      </rPr>
      <t>= 2.00 ชม./สัปดาห์</t>
    </r>
    <r>
      <rPr>
        <b/>
        <sz val="14"/>
        <color theme="1"/>
        <rFont val="Browallia New"/>
        <family val="2"/>
      </rPr>
      <t xml:space="preserve"> </t>
    </r>
    <r>
      <rPr>
        <sz val="14"/>
        <color rgb="FFFF0000"/>
        <rFont val="Browallia New"/>
        <family val="2"/>
      </rPr>
      <t>(กรุณารระบุรายละเอียดให้ชัดเจน) และสัดส่วนการทำวิจัย</t>
    </r>
  </si>
  <si>
    <t>3. งานบริการวิชาการ (ไม่เกิน 5 ชั่วโมงต่อสัปดาห์)</t>
  </si>
  <si>
    <t>ปฏิบัติโครงการบริการวิชาการแก่สังคม</t>
  </si>
  <si>
    <t>โครงการ/กิจกรรม</t>
  </si>
  <si>
    <t>วันเวลาดำเนินการ</t>
  </si>
  <si>
    <t>จำนวน ชม.รวม</t>
  </si>
  <si>
    <t>หน่วยงาน</t>
  </si>
  <si>
    <t>จำนวนโครงการ/กิจกรรม</t>
  </si>
  <si>
    <t>คำนวณภาระงานจริง</t>
  </si>
  <si>
    <t>รวม 3.1 ทั้งสิ้น</t>
  </si>
  <si>
    <t>งบประมาณ</t>
  </si>
  <si>
    <t xml:space="preserve">รวม 3.2 ทั้งสิ้น </t>
  </si>
  <si>
    <t>รวมภาระงานบริการวิชาการ</t>
  </si>
  <si>
    <r>
      <t xml:space="preserve">3.1.3 มีส่วนร่วมบริการวิชาการแก่สังคมระดับสถาบัน </t>
    </r>
    <r>
      <rPr>
        <sz val="14"/>
        <color theme="1"/>
        <rFont val="Browallia New"/>
        <family val="2"/>
      </rPr>
      <t>= 1.00 ชม./สัปดาห์/โครงการ/กิจกรรม</t>
    </r>
  </si>
  <si>
    <r>
      <t xml:space="preserve">3.1.6 การเป็นผู้ผลิตและผู้ดำเนินรายการวิทยุกระจายเสียงและวิทยุโทรทัศน์ทั้งภายในและภายนอกมหาวิทยาลัย </t>
    </r>
    <r>
      <rPr>
        <sz val="14"/>
        <color theme="1"/>
        <rFont val="Browallia New"/>
        <family val="2"/>
      </rPr>
      <t>= คิดตามภาระงานปฏิบัติจริง / 15 สัปดาห์ แต่ไม่เกิน 1 ชม./สัปดาห์</t>
    </r>
  </si>
  <si>
    <r>
      <t xml:space="preserve">การบริการวิชาการเชิงพาณิชย์ที่มีการเซ็นสัญญาที่หน่วยงานหรือมหาวิทยาลัยมีเอกสารยืนยันเป็นลายลักษณ์อักษร คิดตามภาระงาน </t>
    </r>
    <r>
      <rPr>
        <b/>
        <sz val="14"/>
        <color rgb="FFFF0000"/>
        <rFont val="Browallia New"/>
        <family val="2"/>
      </rPr>
      <t>(งปม. 500,000-1,000,000 x 1.5 เท่า / มากกว่า 1,000,000 x 2 เท่า) และ ผู้รับผิดชอบโครงการ 70% - กรรมการ/ผู้ร่วม 30% - วิทยากร 70% - ผู้ช่วยวิทยากร 30%</t>
    </r>
  </si>
  <si>
    <t>5. ภาระงานอื่น</t>
  </si>
  <si>
    <t>(นอกเหนือจากภาระงานหลัก ได้แก่ การสอน การวิจัย บริการวิชาการ และทำนุบำรุงศิลปวัฒนธรรม)</t>
  </si>
  <si>
    <t>หน่วยงานที่จัด</t>
  </si>
  <si>
    <t>วันเวลาที่เข้าร่วม</t>
  </si>
  <si>
    <t xml:space="preserve">รวม 5.1 ทั้งสิ้น </t>
  </si>
  <si>
    <t xml:space="preserve">รวม 5.2 ทั้งสิ้น </t>
  </si>
  <si>
    <t xml:space="preserve">รวม 5.3 ทั้งสิ้น </t>
  </si>
  <si>
    <t>รวมภาระงานอื่น</t>
  </si>
  <si>
    <r>
      <t xml:space="preserve">เข้าร่วมกิจกรรม/โครงการของคณะหรือมหาวิทยาลัยหรือหน่วยงานภายนอก  </t>
    </r>
    <r>
      <rPr>
        <sz val="14"/>
        <color theme="1"/>
        <rFont val="Browallia New"/>
        <family val="2"/>
      </rPr>
      <t>= 0.5 ชม./กิจกรรม/โครงการ</t>
    </r>
    <r>
      <rPr>
        <b/>
        <sz val="14"/>
        <color theme="1"/>
        <rFont val="Browallia New"/>
        <family val="2"/>
      </rPr>
      <t xml:space="preserve"> </t>
    </r>
  </si>
  <si>
    <r>
      <t xml:space="preserve">การเป็นวิทยากร/ผู้รับผิดชอบ/คณะกรรมการภายในกิจกรรม/โครงการ ของคณะหรือมหาวิทยาลัยหรือหน่วยงานภายนอกประเทศ  </t>
    </r>
    <r>
      <rPr>
        <sz val="14"/>
        <color theme="1"/>
        <rFont val="Browallia New"/>
        <family val="2"/>
      </rPr>
      <t>= 1.5 ชม./กิจกรรม/โครงการ</t>
    </r>
  </si>
  <si>
    <r>
      <t xml:space="preserve">การเป็นอาจารย์ที่ปรึกษาชุมนุม/ชมรม  </t>
    </r>
    <r>
      <rPr>
        <sz val="14"/>
        <color theme="1"/>
        <rFont val="Browallia New"/>
        <family val="2"/>
      </rPr>
      <t>= 1 ชม./กิจกรรม/โครงการ</t>
    </r>
  </si>
  <si>
    <t>6. ผลงานทางวิชาการของผู้ดำรงตำแหน่งผู้ช่วยศาสตราจารย์ รองศาสตราจารย์ และศาสตราจารย์</t>
  </si>
  <si>
    <t xml:space="preserve"> - บทความตีพิมพ์เผยแพร่ 2 เรื่อง/ปี</t>
  </si>
  <si>
    <t xml:space="preserve"> - นวัตกรรม/สิ่งประดิษฐ์ 1 เรื่ง/ปี</t>
  </si>
  <si>
    <t xml:space="preserve"> - บริการวิชาการที่ ม. และคณะเห็นชอบ ไม่น้อยกว่า 3 ครั้ง/ปี</t>
  </si>
  <si>
    <t xml:space="preserve"> -เอกสารประกอบการสอน/เอกสารคำสอน/หนังสือ/ตำรา 1 ผลงาน</t>
  </si>
  <si>
    <t xml:space="preserve"> - คู่มือปฏิบัติการ 1 รายวิชา</t>
  </si>
  <si>
    <t xml:space="preserve"> - สิทธิบัตร อนุสิทธิบัตร ลิขสิทธิ์ 1 คำขอ ต่อปี</t>
  </si>
  <si>
    <t xml:space="preserve"> - นวัตกรรม/สิ่งประดิษฐ์ 2 ผลงานต่อ 3 ปี</t>
  </si>
  <si>
    <t xml:space="preserve"> - บริการวิชาการที่ ม. และคณะเห็นชอบ ไม่น้อยกว่า 6 ครั้ง/ปี</t>
  </si>
  <si>
    <t xml:space="preserve"> - เอกสารประกอบการสอน/เอกสารคำสอน/หนังสือ/ตำรา 1 ผลงาน</t>
  </si>
  <si>
    <t>7. งานด้านบริหารคณะเทคโนโลยีสื่อสารมวลชน มหาวิทยาลัยเทคโนโลยีราชมงคลพระนคร</t>
  </si>
  <si>
    <t>การคิดภาระงานบริหาร</t>
  </si>
  <si>
    <t xml:space="preserve"> - รองคณบดี = 20 ชม./สัปดาห์</t>
  </si>
  <si>
    <t xml:space="preserve"> - ผู้ช่วยคณบดี / หัวหน้าสาขา = 12 ชม./สัปดาห์</t>
  </si>
  <si>
    <t xml:space="preserve"> - กรรมการสภามหาวิทยาลัย / สภาวิชาการ / สภาคณาจารย์และข้าราชการ = 3 ชม./สัปดาห์</t>
  </si>
  <si>
    <t xml:space="preserve"> - หัวหน้างาน = 6 ชม./สัปดาห์</t>
  </si>
  <si>
    <t xml:space="preserve"> - อาจารย์ผู้รับผิดชอบหลักสูตร = 8 ชม./สัปดาห์</t>
  </si>
  <si>
    <t xml:space="preserve"> - งานพัฒนาองค์กรของหน่วยงานหรือส่วนกลางอื่น คิดได้ไม่เกิน 3 ชม./สัปดาห์</t>
  </si>
  <si>
    <t>หมายเหตุ กรรมการที่เป็นโดยตำแหน่งไม่นำมาคิดเป็นภาระงาน</t>
  </si>
  <si>
    <t>ตำแหน่ง</t>
  </si>
  <si>
    <t>รวมภาระงานบริหาร</t>
  </si>
  <si>
    <t>สรุปผลการประเมิน</t>
  </si>
  <si>
    <t>สรุปภาระงาน</t>
  </si>
  <si>
    <t>ภาระงานขั้นต่ำ</t>
  </si>
  <si>
    <t>การนับภาระงานสูงสุด</t>
  </si>
  <si>
    <t>ผลดำเนินการ</t>
  </si>
  <si>
    <t>ผลประเมิน</t>
  </si>
  <si>
    <t>ภาระงานวิจัยและงานวิชาการอื่น</t>
  </si>
  <si>
    <t>ภาระงานบริการวิชาการ</t>
  </si>
  <si>
    <t>ภาระงานทำนุบำรุงศิลปวัฒนธรรม</t>
  </si>
  <si>
    <t>ภาระงานอื่น</t>
  </si>
  <si>
    <t>รวมภาระงานอาจารย์</t>
  </si>
  <si>
    <t>ผลงานทางวิชาการของผู้ดำรงตำแหน่งผู้ช่วยศาสตราจารย์ รองศาสตราจารย์ และศาสตราจารย์</t>
  </si>
  <si>
    <t>1 ผลงาน</t>
  </si>
  <si>
    <t>ภาระงานของกลุ่มผู้บริหารและการเป็นคณะกรรมการตามประกาศฯ มหาวิทยาลัย</t>
  </si>
  <si>
    <t>รวมภาระงานทั้งสิ้น</t>
  </si>
  <si>
    <r>
      <t xml:space="preserve">ผู้มีตำแหน่ง ผศ. </t>
    </r>
    <r>
      <rPr>
        <sz val="12"/>
        <color rgb="FFFF0000"/>
        <rFont val="Browallia New"/>
        <family val="2"/>
      </rPr>
      <t>- ต้องมีบทความวิจัยที่ผ่าน Peer Review ก่อนตีพิมพ์ ในวารสารที่ได้รับการยอมรับ หรือนำเสนอในการประชุมวิชาการ 1 เรื่อง/ปี</t>
    </r>
  </si>
  <si>
    <r>
      <t xml:space="preserve">ผู้มีตำแหน่ง รศ. </t>
    </r>
    <r>
      <rPr>
        <sz val="12"/>
        <color rgb="FFFF0000"/>
        <rFont val="Browallia New"/>
        <family val="2"/>
      </rPr>
      <t>- ต้องมีบทความวิจัยที่ผ่าน Peer Review ก่อนตีพิมพ์ ในวารสารที่ได้รบการยอมรบ รือนำเสนอในการประชุมวิชาการ 1 เรื่อง/ปี</t>
    </r>
  </si>
  <si>
    <t xml:space="preserve">ภาระงานสอนหลักสูตรอื่นนอกจาก 1.1-1.5 </t>
  </si>
  <si>
    <t>รายวิชา 3(3-0-6) : ทฤษฎี = 3 ปฏิบัติ/ฝึกงาน/ภาคสนาม = 0</t>
  </si>
  <si>
    <t>รายวิชา 3(1-4-4) : ทฤษฎี = 1 ปฏิบัติ/ฝึกงาน/ภาคสนาม = 2</t>
  </si>
  <si>
    <t>รายวิชา 3(2-2-5) : ทฤษฎี = 2 ปฏิบัติ/ฝึกงาน/ภาคสนาม = 1</t>
  </si>
  <si>
    <t>รายวิชา 3(0-6-3) : ทฤษฎี = 0 ปฏิบัติ/ฝึกงาน/ภาคสนาม = 3</t>
  </si>
  <si>
    <t>รวม 1.6</t>
  </si>
  <si>
    <r>
      <t xml:space="preserve">ช่อง H4 (สีเหลือง) สำหรับ "ผู้อำนวยการแผนงาน" ให้พิมพ์คำว่า </t>
    </r>
    <r>
      <rPr>
        <b/>
        <sz val="14"/>
        <color rgb="FFFF0000"/>
        <rFont val="Browallia New"/>
        <family val="2"/>
      </rPr>
      <t xml:space="preserve">"ผอ." </t>
    </r>
    <r>
      <rPr>
        <sz val="14"/>
        <color rgb="FFFF0000"/>
        <rFont val="Browallia New"/>
        <family val="2"/>
      </rPr>
      <t xml:space="preserve">และ "ผู้ช่วยนักวิจัย" ให้พิมพ์คำว่า </t>
    </r>
    <r>
      <rPr>
        <b/>
        <sz val="14"/>
        <color rgb="FFFF0000"/>
        <rFont val="Browallia New"/>
        <family val="2"/>
      </rPr>
      <t>"ผช."</t>
    </r>
    <r>
      <rPr>
        <sz val="14"/>
        <color rgb="FFFF0000"/>
        <rFont val="Browallia New"/>
        <family val="2"/>
      </rPr>
      <t xml:space="preserve"> ในส่วนของ % รับผิดชอบ ส่วนหัวหน้าโครงการวิจัยและผู้ร่วมวิจัยให้บันทึกเป็นสัดส่วนการทำวิจัย เช่น ร้อยละ 60 ให้บันทึกเป็น 60</t>
    </r>
  </si>
  <si>
    <t xml:space="preserve"> 3.1.1 - ผู้รับผิดชอบโครงการ 70% - กรรมการ/อนุกรรมการ/ผู้ร่วม 30% - วิทยากร 70% - ผู้ช่วยวิทยากร 30%</t>
  </si>
  <si>
    <t>ชื่อผลงาน</t>
  </si>
  <si>
    <t>เวทีประกวด/ผู้จัดงาน</t>
  </si>
  <si>
    <r>
      <t>3.2.10 การเป็นกรรมการภายนอก/</t>
    </r>
    <r>
      <rPr>
        <b/>
        <sz val="14"/>
        <color rgb="FFFF0000"/>
        <rFont val="Browallia New"/>
        <family val="2"/>
      </rPr>
      <t>อนุกรรมภารภายนอก/</t>
    </r>
    <r>
      <rPr>
        <b/>
        <sz val="14"/>
        <color theme="1"/>
        <rFont val="Browallia New"/>
        <family val="2"/>
      </rPr>
      <t xml:space="preserve">ผู้ทรงคุณวุฒิภายนอก  </t>
    </r>
    <r>
      <rPr>
        <sz val="14"/>
        <color theme="1"/>
        <rFont val="Browallia New"/>
        <family val="2"/>
      </rPr>
      <t>= 2 ชม./สัปดาห์/โครงการ/กิจกรรม และคำนวณตามสัดส่วน</t>
    </r>
  </si>
  <si>
    <t>ประเภท</t>
  </si>
  <si>
    <t>จำนวนโครงการ</t>
  </si>
  <si>
    <r>
      <t xml:space="preserve">3.2.7 การให้บริการสารสนเทศ และเทคโนโลยีทางการศึกษา </t>
    </r>
    <r>
      <rPr>
        <sz val="14"/>
        <color theme="1"/>
        <rFont val="Browallia New"/>
        <family val="2"/>
      </rPr>
      <t xml:space="preserve">= 2 ชม./สัปดาห์/โครงการ/กิจกรรม </t>
    </r>
    <r>
      <rPr>
        <sz val="14"/>
        <color rgb="FFFF0000"/>
        <rFont val="Browallia New"/>
        <family val="2"/>
      </rPr>
      <t>(การบันทึกเซลล์ H ให้บันทึกประเภทเป็น 70 =วิทยากร  70% และ 30 ผู้ช่วยวิทยากร 30%)</t>
    </r>
  </si>
  <si>
    <r>
      <t>3.2.6 การเขียนทางวิชาการ งานแปล และการผลิตสื่อ</t>
    </r>
    <r>
      <rPr>
        <sz val="14"/>
        <color theme="1"/>
        <rFont val="Browallia New"/>
        <family val="2"/>
      </rPr>
      <t xml:space="preserve"> = 3 ชม./สัปดาห์/โครงการ/กิจกรรม </t>
    </r>
    <r>
      <rPr>
        <sz val="14"/>
        <color rgb="FFFF0000"/>
        <rFont val="Browallia New"/>
        <family val="2"/>
      </rPr>
      <t>(การบันทึกเซลล์ H ให้บันทึกประเภทเป็น 70 =วิทยากร  70% และ 30 ผู้ช่วยวิทยากร 30%)</t>
    </r>
  </si>
  <si>
    <r>
      <t xml:space="preserve">3.2.5 การให้บริการหรือรับจ้างทำวิจัย = </t>
    </r>
    <r>
      <rPr>
        <sz val="14"/>
        <color theme="1"/>
        <rFont val="Browallia New"/>
        <family val="2"/>
      </rPr>
      <t xml:space="preserve">1-3.5 ชม./สัปดาห์/โครงการ/กิจกรรม (คำนวณไว้สูงสุด 3.5) และคำนวณตามสัดส่วน </t>
    </r>
    <r>
      <rPr>
        <sz val="14"/>
        <color rgb="FFFF0000"/>
        <rFont val="Browallia New"/>
        <family val="2"/>
      </rPr>
      <t>(การบันทึกเซลล์ H ให้บันทึกประเภทเป็น 70 =วิทยากร  70% และ 30 ผู้ช่วยวิทยากร 30%)</t>
    </r>
  </si>
  <si>
    <r>
      <t>3.2.3 การวางระบบ ออกแบบ สร้าง ประดิษฐ์ ผลิตและติดตั้ง</t>
    </r>
    <r>
      <rPr>
        <sz val="14"/>
        <color theme="1"/>
        <rFont val="Browallia New"/>
        <family val="2"/>
      </rPr>
      <t xml:space="preserve">  = 3 ชม./สัปดาห์/โครงการ/กิจกรรม และคำนวณตามสัดส่วน </t>
    </r>
    <r>
      <rPr>
        <sz val="14"/>
        <color rgb="FFFF0000"/>
        <rFont val="Browallia New"/>
        <family val="2"/>
      </rPr>
      <t>(การบันทึกเซลล์ H ให้บันทึกประเภทเป็น 70 =วิทยากร  70% และ 30 ผู้ช่วยวิทยากร 30%)</t>
    </r>
  </si>
  <si>
    <r>
      <t xml:space="preserve">3.2.2 การค้นคว้า สำรวจ วิเคราะห์ ทดสอบ ตรวจสอบ  </t>
    </r>
    <r>
      <rPr>
        <sz val="14"/>
        <color theme="1"/>
        <rFont val="Browallia New"/>
        <family val="2"/>
      </rPr>
      <t xml:space="preserve">= 2 ชม./สัปดาห์/โครงการ/กิจกรรม และคำนวณตามสัดส่วน </t>
    </r>
    <r>
      <rPr>
        <sz val="14"/>
        <color rgb="FFFF0000"/>
        <rFont val="Browallia New"/>
        <family val="2"/>
      </rPr>
      <t>(การบันทึกเซลล์ H ให้บันทึกประเภทเป็น 70 =วิทยากร  70% และ 30 ผู้ช่วยวิทยากร 30%)</t>
    </r>
  </si>
  <si>
    <r>
      <t xml:space="preserve">3.2.1 จัดฝึกอบรม ประชุม และสัมมนา </t>
    </r>
    <r>
      <rPr>
        <sz val="14"/>
        <color theme="1"/>
        <rFont val="Browallia New"/>
        <family val="2"/>
      </rPr>
      <t xml:space="preserve">= 2 ชม./สัปดาห์/โครงการ/กิจกรรม และคำนวณตามสัดส่วน </t>
    </r>
    <r>
      <rPr>
        <sz val="14"/>
        <color rgb="FFFF0000"/>
        <rFont val="Browallia New"/>
        <family val="2"/>
      </rPr>
      <t>(การบันทึกเซลล์ H ให้บันทึกประเภทเป็น 70 =วิทยากร  70% และ 30 ผู้ช่วยวิทยากร 30%)</t>
    </r>
  </si>
  <si>
    <t>วันที่อนุมัติ</t>
  </si>
  <si>
    <t>4. การทำนุบำรุงศิลปวัฒนธรรม</t>
  </si>
  <si>
    <r>
      <t xml:space="preserve">3.2.8 - 3.2.9 การเป็นวิทยากร และผู้ช่วยวิทยากร </t>
    </r>
    <r>
      <rPr>
        <sz val="14"/>
        <color theme="1"/>
        <rFont val="Browallia New"/>
        <family val="2"/>
      </rPr>
      <t xml:space="preserve">= คิดตามภาระตามชั่วโมงปฏิบัติจริง / 15 สัปดาห์ และคำนวณตามสัดส่วน </t>
    </r>
    <r>
      <rPr>
        <b/>
        <sz val="14"/>
        <color rgb="FFFF0000"/>
        <rFont val="Browallia New"/>
        <family val="2"/>
      </rPr>
      <t>(การบันทึกเซลล์ H ให้บันทึกประเภทเป็น 70 =วิทยากร  70% และ 30 ผู้ช่วยวิทยากร 30%)</t>
    </r>
  </si>
  <si>
    <t>ชม.รวม</t>
  </si>
  <si>
    <r>
      <t>การคิดภาระงานบริการวิชาการให้พิจารณาตามสัดส่วนของการมีส่วนร่วมในการบริการวิชาการนั้นๆ โดย</t>
    </r>
    <r>
      <rPr>
        <b/>
        <u/>
        <sz val="12"/>
        <color rgb="FFFF0000"/>
        <rFont val="Browallia New"/>
        <family val="2"/>
      </rPr>
      <t>ต้องมีเอกสารยืนยันสัดส่วนผลงานจากผู้มีส่วนร่วมทุกคน</t>
    </r>
    <r>
      <rPr>
        <sz val="12"/>
        <color theme="1"/>
        <rFont val="Browallia New"/>
        <family val="2"/>
      </rPr>
      <t xml:space="preserve"> สำหรับการบริการวิชาการเชิงพาณิชย์ที่มียอดงบประมาณเกิน 500,000-1,000,000 บาท ให้คิดในอัตรา 1.5 เท่า หากยอดงบประมาณเกิน 1,000,000 บาท ให้คิดในอัตรา 2.0 เท่าของภาระงานที่ปรากฎใน 3.2.1-3.2.9 </t>
    </r>
  </si>
  <si>
    <r>
      <t xml:space="preserve">3.1.2 การบูรณาการการบริการวิชาการกับการเรียนการสอน </t>
    </r>
    <r>
      <rPr>
        <sz val="14"/>
        <color theme="1"/>
        <rFont val="Browallia New"/>
        <family val="2"/>
      </rPr>
      <t xml:space="preserve">= </t>
    </r>
    <r>
      <rPr>
        <sz val="13"/>
        <color theme="1"/>
        <rFont val="Browallia New"/>
        <family val="2"/>
      </rPr>
      <t>คำนวณจากจำนวนชั่วโมงที่มีการบูรณาการจริง หารด้วย 15 สัปดาห์</t>
    </r>
    <r>
      <rPr>
        <b/>
        <sz val="13"/>
        <color theme="1"/>
        <rFont val="Browallia New"/>
        <family val="2"/>
      </rPr>
      <t xml:space="preserve"> </t>
    </r>
    <r>
      <rPr>
        <sz val="13"/>
        <color rgb="FFFF0000"/>
        <rFont val="Browallia New"/>
        <family val="2"/>
      </rPr>
      <t xml:space="preserve">(กรุณาระบุรายละเอียดให้ชัดเจน ได้แก่ หัวข้อ ปี และเจ้าของผลงานวิจัย+รายวิชา และสัปดาห์ที่บูรณาการ โดยจะต้องปรากฎใน มคอ. 3 หรือ 5) </t>
    </r>
  </si>
  <si>
    <r>
      <t xml:space="preserve">2.6 การบูรณาการงานวิจัยกับการเรียนการสอน </t>
    </r>
    <r>
      <rPr>
        <sz val="14"/>
        <color theme="1"/>
        <rFont val="Browallia New"/>
        <family val="2"/>
      </rPr>
      <t>= คำนวณจากจำนวนชั่วโมงที่มีการบูรณาการจริง หารด้วย 15 สัปดาห์</t>
    </r>
    <r>
      <rPr>
        <b/>
        <sz val="14"/>
        <color theme="1"/>
        <rFont val="Browallia New"/>
        <family val="2"/>
      </rPr>
      <t xml:space="preserve"> </t>
    </r>
    <r>
      <rPr>
        <sz val="12"/>
        <color rgb="FFFF0000"/>
        <rFont val="Browallia New"/>
        <family val="2"/>
      </rPr>
      <t xml:space="preserve">(กรุณาระบุรายละเอียดให้ชัดเจน ได้แก่ หัวข้อ ปี และเจ้าของผลงานวิจัย + รายวิชา และสัปดาห์ที่บูรณาการ โดยจะต้องปรากฎใน มคอ. 3 หรือ 5 ) </t>
    </r>
  </si>
  <si>
    <t xml:space="preserve">มคอ.3 </t>
  </si>
  <si>
    <r>
      <rPr>
        <b/>
        <sz val="14"/>
        <color rgb="FFFF0000"/>
        <rFont val="Browallia New"/>
        <family val="2"/>
      </rPr>
      <t xml:space="preserve">3.1.7 การเป็นพิธีกร ผู้ดำเนินรายการเสวนา สัมมนา โฟกัสกรุ๊ป และอื่นๆ ในลักษณะเดียวกัน </t>
    </r>
    <r>
      <rPr>
        <b/>
        <sz val="14"/>
        <color theme="1"/>
        <rFont val="Browallia New"/>
        <family val="2"/>
      </rPr>
      <t xml:space="preserve"> </t>
    </r>
    <r>
      <rPr>
        <sz val="14"/>
        <color theme="1"/>
        <rFont val="Browallia New"/>
        <family val="2"/>
      </rPr>
      <t>= คิดตามภาระงานปฏิบัติจริง / 15 หน่วยต่อสัปดาห์</t>
    </r>
  </si>
  <si>
    <t>1. ภาระงานงานสอน (ไม่น้อยกว่า 9 ชั่วโมง แต่ไม่เกิน 25 ชั่วโมง)</t>
  </si>
  <si>
    <r>
      <t xml:space="preserve">เข้าร่วมในกิจกรรม/โครงการทำนุบำรุงศิลปวัฒนธรรมของมหาวิทยาลัยหรือหน่วยงานภายนอก  </t>
    </r>
    <r>
      <rPr>
        <sz val="14"/>
        <color theme="1"/>
        <rFont val="Browallia New"/>
        <family val="2"/>
      </rPr>
      <t>= 0.5 ชม./กิจกรรม/โครงการ</t>
    </r>
    <r>
      <rPr>
        <b/>
        <sz val="14"/>
        <color theme="1"/>
        <rFont val="Browallia New"/>
        <family val="2"/>
      </rPr>
      <t xml:space="preserve"> </t>
    </r>
  </si>
  <si>
    <r>
      <t xml:space="preserve">การเป็นผู้รับผิดชอบในกิจกรรม/โครงการทำนุบำรุงศิลปวัฒนธรรมภายในประเทศ </t>
    </r>
    <r>
      <rPr>
        <sz val="14"/>
        <color theme="1"/>
        <rFont val="Browallia New"/>
        <family val="2"/>
      </rPr>
      <t>= 1 ชม./กิจกรรม/โครงการ</t>
    </r>
  </si>
  <si>
    <r>
      <rPr>
        <b/>
        <sz val="14"/>
        <rFont val="Browallia New"/>
        <family val="2"/>
      </rPr>
      <t xml:space="preserve">3.1.8 การเป็นวิทยากรหรือแขกรับเชิญ ในรายการวิทยุกระจายเสียงและวิทยุโทรทัศน์ รวมทั้งสื่ออื่นๆ (ทั้งภายในมหาวิทยาลัยและหน่วยงานภายนอก)  </t>
    </r>
    <r>
      <rPr>
        <sz val="14"/>
        <color theme="1"/>
        <rFont val="Browallia New"/>
        <family val="2"/>
      </rPr>
      <t>= คิดตามภาระงานปฏิบัติจริง / 15 หน่วยต่อสัปดาห์</t>
    </r>
  </si>
  <si>
    <r>
      <t xml:space="preserve">3.1.9 การเข้าร่วมกิจกรรมแนะแนวการศึกษาต่อให้แก่สถาบันการศึกษาเป้าหมาย </t>
    </r>
    <r>
      <rPr>
        <sz val="14"/>
        <color theme="1"/>
        <rFont val="Browallia New"/>
        <family val="2"/>
      </rPr>
      <t>=  1 ชม./สัปดาห์</t>
    </r>
  </si>
  <si>
    <r>
      <t xml:space="preserve">3.2.4 การให้บริการข้อมูลหรือเป็นที่ปรึกษา/ให้คำปรึกษาทางวิชาการและวิชาชีพ  </t>
    </r>
    <r>
      <rPr>
        <sz val="14"/>
        <color theme="1"/>
        <rFont val="Browallia New"/>
        <family val="2"/>
      </rPr>
      <t>= 3 ชม./สัปดาห์/โครงการ/กิจกรรม และคำนวณตามสัดส่วน</t>
    </r>
    <r>
      <rPr>
        <sz val="14"/>
        <color rgb="FFFF0000"/>
        <rFont val="Browallia New"/>
        <family val="2"/>
      </rPr>
      <t xml:space="preserve"> (การบันทึกเซลล์ H ให้บันทึกประเภทเป็น 70 =วิทยากร  70% และ 30 ผู้ช่วยวิทยากร 30%)</t>
    </r>
  </si>
  <si>
    <r>
      <rPr>
        <b/>
        <sz val="14"/>
        <rFont val="Browallia New"/>
        <family val="2"/>
      </rPr>
      <t>งานสอนออกอากาศการศึกษาทางไกล</t>
    </r>
    <r>
      <rPr>
        <b/>
        <sz val="14"/>
        <color rgb="FFFF0000"/>
        <rFont val="Browallia New"/>
        <family val="2"/>
      </rPr>
      <t xml:space="preserve"> /RmutpMOOC หรือได้รับเชิญให้สอนออนไลน์ในระบบ MOOC ของสถาบันอื่น</t>
    </r>
    <r>
      <rPr>
        <b/>
        <sz val="12"/>
        <color rgb="FFFF0000"/>
        <rFont val="Browallia New"/>
        <family val="2"/>
      </rPr>
      <t>(การบันทึกเซลล์ H ให้บันทึกประเภทเป็น 1 =วิทยากร  70% และ 2 ผู้ช่วยวิทยากร 30%)</t>
    </r>
  </si>
  <si>
    <r>
      <t xml:space="preserve">การบูรณาการงานทำนุบำรุงศิลปวัฒนธรรมกับการเรียนการสอน </t>
    </r>
    <r>
      <rPr>
        <sz val="14"/>
        <color theme="1"/>
        <rFont val="Browallia New"/>
        <family val="2"/>
      </rPr>
      <t xml:space="preserve">= คิดภาระงานตามชม.ที่ปฏิบัติงานจริง หารด้วย 15 หน่วยต่อสัปดาห์  </t>
    </r>
  </si>
  <si>
    <t xml:space="preserve">รวม 3.3 ทั้งสิ้น </t>
  </si>
  <si>
    <t xml:space="preserve">รวม 4.1 ทั้งสิ้น </t>
  </si>
  <si>
    <t xml:space="preserve">รวม 4.2 ทั้งสิ้น </t>
  </si>
  <si>
    <t xml:space="preserve">รวม 4.3 ทั้งสิ้น </t>
  </si>
  <si>
    <t xml:space="preserve">รวม 4.4 ทั้งสิ้น </t>
  </si>
  <si>
    <t>รวมภาระงานทำนุบำรุงศิลปวัฒนธรรม</t>
  </si>
  <si>
    <r>
      <t xml:space="preserve">การเป็นวิทยากร/ผู้รับผิดชอบ/คณะกรรมการ/คณะอนุกรรมการภายในกิจกรรม/โครงการ ของคณะหรือมหาวิทยาลัยหรือหน่วยงานภายใน </t>
    </r>
    <r>
      <rPr>
        <sz val="14"/>
        <rFont val="Browallia New"/>
        <family val="2"/>
      </rPr>
      <t>= 1 ชม./กิจกรรม/โครงการ</t>
    </r>
  </si>
  <si>
    <r>
      <t xml:space="preserve">การเป็นวิทยากร/ผู้รับผิดชอบ/คณะกรรมการ/คณะอนุกรรมการภายในกิจกรรม/โครงการ ของคณะหรือมหาวิทยาลัยหรือหน่วยงานภายนอกประเทศ  </t>
    </r>
    <r>
      <rPr>
        <sz val="14"/>
        <rFont val="Browallia New"/>
        <family val="2"/>
      </rPr>
      <t>= 1.5 ชม./กิจกรรม/โครงการ</t>
    </r>
  </si>
  <si>
    <t xml:space="preserve">รวม 5.4  ทั้งสิ้น </t>
  </si>
  <si>
    <t>รายงานหลักฐานเพื่อรับการปฏิบัติราชการของบุคลากรสายวิชาการ</t>
  </si>
  <si>
    <t>จำนวนสัปดาห์ที่สอนจริง</t>
  </si>
  <si>
    <t xml:space="preserve">ภาคนอกเวลา = 3 ชม./สัปดาห์ (ภาคนอกเวลาคิดครึ่งหนึ่ง =1.5) </t>
  </si>
  <si>
    <t xml:space="preserve">ภาคนอกเวลา = 3 ชม./สัปดาห์ (ภาคนอกเวลาคิดครึ่งหนึ่ง = 1.5) </t>
  </si>
  <si>
    <t>จำนวนเงิน (ถ้ามี)</t>
  </si>
  <si>
    <t xml:space="preserve"> 1 = ผู้เขียนหลัก 1.5 ชม./สัปดาห์</t>
  </si>
  <si>
    <t xml:space="preserve"> 2 ผู้เขียนร่วม 1 ชม./สัปดาห์</t>
  </si>
  <si>
    <r>
      <t xml:space="preserve">2.1.6 การจัดทำโครงร่างงานวิจัย </t>
    </r>
    <r>
      <rPr>
        <sz val="14"/>
        <color rgb="FFFF0000"/>
        <rFont val="Browallia New"/>
        <family val="2"/>
      </rPr>
      <t>(ผู้เขียนหลักให้บันทึก 1 และผู้เชียนร่วมให้บันทึก 2)</t>
    </r>
  </si>
  <si>
    <r>
      <t xml:space="preserve">2.3.2 บทความวิจัยหรือบทความวิชาการ </t>
    </r>
    <r>
      <rPr>
        <b/>
        <sz val="14"/>
        <color rgb="FFFF0000"/>
        <rFont val="Browallia New"/>
        <family val="2"/>
      </rPr>
      <t>ฉบับร่าง</t>
    </r>
    <r>
      <rPr>
        <b/>
        <sz val="14"/>
        <color theme="1"/>
        <rFont val="Browallia New"/>
        <family val="2"/>
      </rPr>
      <t xml:space="preserve"> พร้อมเผยแพร่ </t>
    </r>
    <r>
      <rPr>
        <sz val="14"/>
        <color theme="1"/>
        <rFont val="Browallia New"/>
        <family val="2"/>
      </rPr>
      <t xml:space="preserve">= 0.25-0.5 ชม/สัปดาห์ </t>
    </r>
    <r>
      <rPr>
        <sz val="14"/>
        <color rgb="FFFF0000"/>
        <rFont val="Browallia New"/>
        <family val="2"/>
      </rPr>
      <t>(กรุณาเขียนในลักษณะการอ้างอิงตามหลักบรรณานุกรม)</t>
    </r>
    <r>
      <rPr>
        <sz val="14"/>
        <color rgb="FF7030A0"/>
        <rFont val="Browallia New"/>
        <family val="2"/>
      </rPr>
      <t xml:space="preserve"> หมายเหตุ หัวข้อบทบาท 1 = ผู้เขียนหลัก = 0.50, 2 = ผู้เขียนร่วม = 0.25</t>
    </r>
    <r>
      <rPr>
        <b/>
        <sz val="14"/>
        <color theme="1"/>
        <rFont val="Browallia New"/>
        <family val="2"/>
      </rPr>
      <t>)</t>
    </r>
  </si>
  <si>
    <r>
      <t xml:space="preserve">2.3.3 บทความวิจัยฉบับสมบูรณ์ เนื่องในการประชุมวิชาการระดับชาติ </t>
    </r>
    <r>
      <rPr>
        <sz val="14"/>
        <color theme="1"/>
        <rFont val="Browallia New"/>
        <family val="2"/>
      </rPr>
      <t xml:space="preserve">= 0.75 ชม./สัปดาห์ </t>
    </r>
    <r>
      <rPr>
        <sz val="14"/>
        <color rgb="FFFF0000"/>
        <rFont val="Browallia New"/>
        <family val="2"/>
      </rPr>
      <t>(กรุณาเขียนในลักษณะการอ้างอิงตามหลักบรรณานุกรม)</t>
    </r>
    <r>
      <rPr>
        <sz val="14"/>
        <color rgb="FF7030A0"/>
        <rFont val="Browallia New"/>
        <family val="2"/>
      </rPr>
      <t xml:space="preserve"> หมายเหตุ หัวข้อบทบาท 1 = ผู้เขียนหลัก = 0.25, 2 = ผู้เขียนร่วม = 0.75</t>
    </r>
    <r>
      <rPr>
        <b/>
        <sz val="14"/>
        <color theme="1"/>
        <rFont val="Browallia New"/>
        <family val="2"/>
      </rPr>
      <t>)</t>
    </r>
  </si>
  <si>
    <r>
      <rPr>
        <b/>
        <sz val="14"/>
        <color theme="1"/>
        <rFont val="Browallia New"/>
        <family val="2"/>
      </rPr>
      <t>2.3.4 บทความวิจัย/วิชาการฉบับสมบูรณ์ สำหรับวารสารที่ไม่อยู่ในฐาน</t>
    </r>
    <r>
      <rPr>
        <sz val="14"/>
        <color theme="1"/>
        <rFont val="Browallia New"/>
        <family val="2"/>
      </rPr>
      <t xml:space="preserve"> = 1.50 ชม./สัปดาห์</t>
    </r>
    <r>
      <rPr>
        <sz val="14"/>
        <color rgb="FFFF0000"/>
        <rFont val="Browallia New"/>
        <family val="2"/>
      </rPr>
      <t xml:space="preserve"> (กรุณาเขียนในลักษณะการอ้างอิงตามหลักบรรณานุกรม) </t>
    </r>
    <r>
      <rPr>
        <sz val="14"/>
        <color rgb="FF7030A0"/>
        <rFont val="Browallia New"/>
        <family val="2"/>
      </rPr>
      <t>หมายเหตุ หัวข้อบทบาท 1 = ผู้เขียนหลัก 2 = ผู้เขียนร่วม</t>
    </r>
  </si>
  <si>
    <r>
      <rPr>
        <b/>
        <sz val="14"/>
        <color theme="1"/>
        <rFont val="Browallia New"/>
        <family val="2"/>
      </rPr>
      <t xml:space="preserve">2.3.5 บทความวิจัย/วิชาการฉบับสมบูรณ์ สำหรับวารสาร TCI กลุ่ม 2 </t>
    </r>
    <r>
      <rPr>
        <sz val="14"/>
        <color theme="1"/>
        <rFont val="Browallia New"/>
        <family val="2"/>
      </rPr>
      <t>= 2.00 ชม./สัปดาห์</t>
    </r>
    <r>
      <rPr>
        <sz val="14"/>
        <color rgb="FFFF0000"/>
        <rFont val="Browallia New"/>
        <family val="2"/>
      </rPr>
      <t xml:space="preserve"> (กรุณาเขียนในลักษณะการอ้างอิงตามหลักบรรณานุกรม) </t>
    </r>
    <r>
      <rPr>
        <sz val="14"/>
        <color rgb="FF7030A0"/>
        <rFont val="Browallia New"/>
        <family val="2"/>
      </rPr>
      <t>หมายเหตุ หัวข้อบทบาท 1 = ผู้เขียนหลัก 2 = ผู้เขียนร่วม</t>
    </r>
  </si>
  <si>
    <r>
      <rPr>
        <b/>
        <sz val="14"/>
        <color theme="1"/>
        <rFont val="Browallia New"/>
        <family val="2"/>
      </rPr>
      <t xml:space="preserve">2.3.6 บทความวิจัย/วิชาการฉบับสมบูรณ์ สำหรับวารสาร TCI กลุ่ม 1 และนานาชาติที่ไม่อยู่ในฐาน ต้องไม่อยู่ใน Beall's List       </t>
    </r>
    <r>
      <rPr>
        <sz val="14"/>
        <color theme="1"/>
        <rFont val="Browallia New"/>
        <family val="2"/>
      </rPr>
      <t>= 2.50 ชม./สัปดาห์</t>
    </r>
    <r>
      <rPr>
        <sz val="14"/>
        <color rgb="FFFF0000"/>
        <rFont val="Browallia New"/>
        <family val="2"/>
      </rPr>
      <t xml:space="preserve"> (กรุณาเขียนในลักษณะการอ้างอิงตามหลักบรรณานุกรม)</t>
    </r>
    <r>
      <rPr>
        <sz val="14"/>
        <color rgb="FF7030A0"/>
        <rFont val="Browallia New"/>
        <family val="2"/>
      </rPr>
      <t xml:space="preserve"> หมายเหตุ หัวข้อบทบาท 1 = ผู้เขียนหลัก 2 = ผู้เขียนร่วม</t>
    </r>
  </si>
  <si>
    <r>
      <rPr>
        <b/>
        <sz val="14"/>
        <color theme="1"/>
        <rFont val="Browallia New"/>
        <family val="2"/>
      </rPr>
      <t>2.3.7 บทความวิจัย/วิชาการฉบับสมบูรณ์ สำหรับวารสารนานาชาติ ตามประกาศ กพอ.</t>
    </r>
    <r>
      <rPr>
        <sz val="14"/>
        <color theme="1"/>
        <rFont val="Browallia New"/>
        <family val="2"/>
      </rPr>
      <t xml:space="preserve"> = 3.00 ชม./สัปดาห์</t>
    </r>
    <r>
      <rPr>
        <sz val="14"/>
        <color rgb="FFFF0000"/>
        <rFont val="Browallia New"/>
        <family val="2"/>
      </rPr>
      <t xml:space="preserve"> (กรุณาเขียนในลักษณะการอ้างอิงตามหลักบรรณานุกรม) </t>
    </r>
    <r>
      <rPr>
        <sz val="14"/>
        <color rgb="FF7030A0"/>
        <rFont val="Browallia New"/>
        <family val="2"/>
      </rPr>
      <t>หมายเหตุ หัวข้อบทบาท 1 = ผู้เขียนหลัก 2 = ผู้เขียนร่วม</t>
    </r>
  </si>
  <si>
    <r>
      <rPr>
        <b/>
        <sz val="14"/>
        <color theme="1"/>
        <rFont val="Browallia New"/>
        <family val="2"/>
      </rPr>
      <t>2.3.8 ผลงานที่ได้รับการจดลิขสิทธิ์</t>
    </r>
    <r>
      <rPr>
        <sz val="14"/>
        <color theme="1"/>
        <rFont val="Browallia New"/>
        <family val="2"/>
      </rPr>
      <t xml:space="preserve"> = 1.00 ชม./สัปดาห์</t>
    </r>
    <r>
      <rPr>
        <sz val="14"/>
        <color rgb="FFFF0000"/>
        <rFont val="Browallia New"/>
        <family val="2"/>
      </rPr>
      <t xml:space="preserve"> (กรุณาระบุวันที่ได้รับการจดลิขสิทธิ์)</t>
    </r>
  </si>
  <si>
    <r>
      <rPr>
        <b/>
        <sz val="14"/>
        <color theme="1"/>
        <rFont val="Browallia New"/>
        <family val="2"/>
      </rPr>
      <t xml:space="preserve">2.3.9 ผลงานที่ได้รับการจดอนุสิทธิบัตร </t>
    </r>
    <r>
      <rPr>
        <sz val="14"/>
        <color theme="1"/>
        <rFont val="Browallia New"/>
        <family val="2"/>
      </rPr>
      <t>= 1.50 ชม./สัปดาห์</t>
    </r>
    <r>
      <rPr>
        <sz val="14"/>
        <color rgb="FFFF0000"/>
        <rFont val="Browallia New"/>
        <family val="2"/>
      </rPr>
      <t xml:space="preserve"> (กรุณาระบุวันที่ได้รับการจดอนุสิทธิบัตร)</t>
    </r>
  </si>
  <si>
    <r>
      <rPr>
        <b/>
        <sz val="14"/>
        <color theme="1"/>
        <rFont val="Browallia New"/>
        <family val="2"/>
      </rPr>
      <t xml:space="preserve">2.3.10 ผลงานที่ได้รับการจดสิทธิบัตร </t>
    </r>
    <r>
      <rPr>
        <sz val="14"/>
        <color theme="1"/>
        <rFont val="Browallia New"/>
        <family val="2"/>
      </rPr>
      <t>= 3.00 ชม./สัปดาห์</t>
    </r>
    <r>
      <rPr>
        <sz val="14"/>
        <color rgb="FFFF0000"/>
        <rFont val="Browallia New"/>
        <family val="2"/>
      </rPr>
      <t xml:space="preserve"> (กรุณาระบุวันที่ได้รับการจดสิทธิบัตร)</t>
    </r>
  </si>
  <si>
    <r>
      <rPr>
        <b/>
        <sz val="14"/>
        <color theme="1"/>
        <rFont val="Browallia New"/>
        <family val="2"/>
      </rPr>
      <t xml:space="preserve">2.3.11 ผลงานวิชาการรับใช้สังคมที่ได้รบการประเมินเกณฑ์การขอตำแหน่งวิชาการแล้ว </t>
    </r>
    <r>
      <rPr>
        <sz val="14"/>
        <color theme="1"/>
        <rFont val="Browallia New"/>
        <family val="2"/>
      </rPr>
      <t>= 3 ชม./สัปดาห์</t>
    </r>
    <r>
      <rPr>
        <sz val="14"/>
        <color rgb="FFFF0000"/>
        <rFont val="Browallia New"/>
        <family val="2"/>
      </rPr>
      <t xml:space="preserve"> </t>
    </r>
  </si>
  <si>
    <r>
      <rPr>
        <b/>
        <sz val="14"/>
        <color theme="1"/>
        <rFont val="Browallia New"/>
        <family val="2"/>
      </rPr>
      <t>2.3.12 ผลงานวิจัยที่หน่วยงานหรือองค์กรระดับชาติจ้างดำเนินการ</t>
    </r>
    <r>
      <rPr>
        <sz val="14"/>
        <color theme="1"/>
        <rFont val="Browallia New"/>
        <family val="2"/>
      </rPr>
      <t xml:space="preserve"> = 3.00 ชม./สัปดาห์</t>
    </r>
    <r>
      <rPr>
        <sz val="14"/>
        <color rgb="FFFF0000"/>
        <rFont val="Browallia New"/>
        <family val="2"/>
      </rPr>
      <t xml:space="preserve"> (กรุณาระบุหน่วยงานลงทุนที่ได้รับสนับสนุน)</t>
    </r>
  </si>
  <si>
    <r>
      <rPr>
        <b/>
        <sz val="14"/>
        <color theme="1"/>
        <rFont val="Browallia New"/>
        <family val="2"/>
      </rPr>
      <t xml:space="preserve">2.3.13 ผลงานค้นพบพันธุ์พืช พันธุ์สัตว์ที่ค้นพบใหม่ และได้รับการจดทะเบียน </t>
    </r>
    <r>
      <rPr>
        <sz val="14"/>
        <color theme="1"/>
        <rFont val="Browallia New"/>
        <family val="2"/>
      </rPr>
      <t>= 3.00 ชม./สัปดาห์</t>
    </r>
    <r>
      <rPr>
        <sz val="14"/>
        <color rgb="FFFF0000"/>
        <rFont val="Browallia New"/>
        <family val="2"/>
      </rPr>
      <t xml:space="preserve"> </t>
    </r>
  </si>
  <si>
    <r>
      <rPr>
        <b/>
        <sz val="14"/>
        <color theme="1"/>
        <rFont val="Browallia New"/>
        <family val="2"/>
      </rPr>
      <t xml:space="preserve">2.3.14 ตำราหรือหนังสือที่ผ่านการพิจารณาตามเกณฑ์การขอตำแหน่งทางวิชาการแล้ว </t>
    </r>
    <r>
      <rPr>
        <sz val="14"/>
        <color theme="1"/>
        <rFont val="Browallia New"/>
        <family val="2"/>
      </rPr>
      <t>= 3.00 ชม./สัปดาห์</t>
    </r>
    <r>
      <rPr>
        <sz val="14"/>
        <color rgb="FFFF0000"/>
        <rFont val="Browallia New"/>
        <family val="2"/>
      </rPr>
      <t xml:space="preserve"> </t>
    </r>
  </si>
  <si>
    <r>
      <rPr>
        <b/>
        <sz val="14"/>
        <color theme="1"/>
        <rFont val="Browallia New"/>
        <family val="2"/>
      </rPr>
      <t>2.3.15 ตำรา/หนังสือ/เอกสารประกอบการสอน ที่ได้รับการประเมินผ่านเกณฑ์การขอตำแหน่งทางวิชาการแล้ว หรือที่ผ่านการประเมินตามเกณฑ์การขอตำแหน่งทางวิชาการ แต่ไม่ได้นำมายื่นขอ</t>
    </r>
    <r>
      <rPr>
        <sz val="14"/>
        <color theme="1"/>
        <rFont val="Browallia New"/>
        <family val="2"/>
      </rPr>
      <t xml:space="preserve"> = 3.00 ชม./สัปดาห์</t>
    </r>
    <r>
      <rPr>
        <sz val="14"/>
        <color rgb="FFFF0000"/>
        <rFont val="Browallia New"/>
        <family val="2"/>
      </rPr>
      <t xml:space="preserve"> (กรุณาเขียนในลักษณะการอ้างอิงตามหลักบรรณานุกรม)</t>
    </r>
  </si>
  <si>
    <r>
      <rPr>
        <b/>
        <sz val="14"/>
        <color theme="1"/>
        <rFont val="Browallia New"/>
        <family val="2"/>
      </rPr>
      <t xml:space="preserve">2.3.16 เอกสารประกอบการสอนหรือเอกสารคำสอนที่ได้รับการประเมินผ่านเกณฑ์การขอตำแหน่งทางวิชาการ </t>
    </r>
    <r>
      <rPr>
        <sz val="14"/>
        <color theme="1"/>
        <rFont val="Browallia New"/>
        <family val="2"/>
      </rPr>
      <t>= 3.00 ชม./สัปดาห์</t>
    </r>
    <r>
      <rPr>
        <sz val="14"/>
        <color rgb="FFFF0000"/>
        <rFont val="Browallia New"/>
        <family val="2"/>
      </rPr>
      <t xml:space="preserve"> </t>
    </r>
  </si>
  <si>
    <r>
      <t xml:space="preserve">3.1.4 เป็นคณะกรรมการตัดสินการประกวด/คณะอนุกรรมการตัดสินการประกวด/ผู้ทรงคุณวุฒิ/ที่ปรึกษาให้แก่หน่วยงานภายในมหาวิทยาลัย </t>
    </r>
    <r>
      <rPr>
        <sz val="14"/>
        <rFont val="Browallia New"/>
        <family val="2"/>
      </rPr>
      <t>= 1.00 ชม./สัปดาห์/โครงการ/กิจกรรม</t>
    </r>
  </si>
  <si>
    <r>
      <t xml:space="preserve">3.1.5 การเป็นคณะกรรมการดำเนินงาน/คณะอนุกรรมการดำเนินงาน/คณะกรรมการตัดสินการประกวด/คณะอนุกรรมการตัดสินการประกวด/ผู้ทรงคุณวุฒิ/ที่ปรึกษาวิทยานิพนธ์/ผู้ทรงคุณวุฒิให้แก่หน่วยงานภายนอกมหาวิทยาลัย </t>
    </r>
    <r>
      <rPr>
        <sz val="12"/>
        <rFont val="Browallia New"/>
        <family val="2"/>
      </rPr>
      <t>= 2 ชม./สัปดาห์/โครงการ/กิจกรรม</t>
    </r>
  </si>
  <si>
    <r>
      <t xml:space="preserve">3.1.10 การเป็นอาจารย์ที่ปรึกษาการประกวดภายในประเทศ/ภายนอกประเทศ </t>
    </r>
    <r>
      <rPr>
        <sz val="14"/>
        <color theme="1"/>
        <rFont val="Browallia New"/>
        <family val="2"/>
      </rPr>
      <t>=  0.50 ชม./สัปดาห์</t>
    </r>
  </si>
  <si>
    <r>
      <t xml:space="preserve">3.1.11 การเป็นอาจารย์ที่ปรึกษาการประกวดภายในประเทศ โดยผลงานผ่านการคัดเลือกเข้ารอบ   </t>
    </r>
    <r>
      <rPr>
        <sz val="14"/>
        <color theme="1"/>
        <rFont val="Browallia New"/>
        <family val="2"/>
      </rPr>
      <t>= 1 ชม./สัปดาห์</t>
    </r>
  </si>
  <si>
    <r>
      <t>3.1.13 การเป็นอาจารย์ที่ปรึกษาการประกวดภายนอกประเทศ โดยผ่านการคัดเลือกเข้ารอบ</t>
    </r>
    <r>
      <rPr>
        <sz val="14"/>
        <color theme="1"/>
        <rFont val="Browallia New"/>
        <family val="2"/>
      </rPr>
      <t xml:space="preserve"> = 2 ชม./สัปดาห์</t>
    </r>
  </si>
  <si>
    <r>
      <t xml:space="preserve">3.1.12 การเป็นอาจารย์ที่ปรึกษาการประกวดภายในประเทศ โดยผลงานได้รับรางวัล  </t>
    </r>
    <r>
      <rPr>
        <sz val="14"/>
        <color theme="1"/>
        <rFont val="Browallia New"/>
        <family val="2"/>
      </rPr>
      <t>= 2 ชม./สัปดาห์</t>
    </r>
  </si>
  <si>
    <r>
      <t>3.1.14 การเป็นอาจารย์ที่ปรึกษาการประกวดภายนอกประเทศ โดยผลงานได้รับรางวัล</t>
    </r>
    <r>
      <rPr>
        <sz val="14"/>
        <color theme="1"/>
        <rFont val="Browallia New"/>
        <family val="2"/>
      </rPr>
      <t xml:space="preserve"> = 3 ชม./สัปดาห์</t>
    </r>
  </si>
  <si>
    <t>ระดับ TCI / นานาชาติ</t>
  </si>
  <si>
    <t>ระยะเวลาดำรงตำแหน่ง (เดือน) ในรอบประเมิน</t>
  </si>
  <si>
    <t xml:space="preserve"> * อาจารย์ที่ไม่มีตำแหน่งบริหาร ให้ลบตัวอย่างใน Sheet งานบริหาร</t>
  </si>
  <si>
    <t xml:space="preserve"> ภาคการศึกษาที่ ................</t>
  </si>
  <si>
    <t>ภาคการศึกษาที่ ...................</t>
  </si>
  <si>
    <t>ผลรวมการคำนวณตามเกณฑ์ภาระงาน</t>
  </si>
  <si>
    <t>อาจารย์</t>
  </si>
  <si>
    <r>
      <rPr>
        <sz val="15"/>
        <color indexed="8"/>
        <rFont val="Wingdings 2"/>
        <family val="1"/>
        <charset val="2"/>
      </rPr>
      <t>£</t>
    </r>
    <r>
      <rPr>
        <sz val="15"/>
        <color indexed="8"/>
        <rFont val="TH SarabunPSK"/>
        <family val="2"/>
      </rPr>
      <t xml:space="preserve"> 0.70 (ภาระงานไม่เป็นไปตามเกณฑ์ภาระงานขั้นต่ำ) </t>
    </r>
  </si>
  <si>
    <r>
      <rPr>
        <sz val="15"/>
        <rFont val="Wingdings 2"/>
        <family val="1"/>
        <charset val="2"/>
      </rPr>
      <t>£</t>
    </r>
    <r>
      <rPr>
        <sz val="15"/>
        <rFont val="TH SarabunPSK"/>
        <family val="2"/>
      </rPr>
      <t xml:space="preserve"> 0.90 (ภาระงานระหว่าง 35 - 39.49 ชั่วโมง/สัปดาห์) </t>
    </r>
  </si>
  <si>
    <r>
      <rPr>
        <sz val="15"/>
        <rFont val="Wingdings 2"/>
        <family val="1"/>
        <charset val="2"/>
      </rPr>
      <t>£</t>
    </r>
    <r>
      <rPr>
        <sz val="15"/>
        <rFont val="TH SarabunPSK"/>
        <family val="2"/>
      </rPr>
      <t xml:space="preserve"> 0.95 (ภาระงานระหว่าง 39.50 - 44.49 ชั่วโมง/สัปดาห์)</t>
    </r>
  </si>
  <si>
    <r>
      <rPr>
        <sz val="15"/>
        <color indexed="8"/>
        <rFont val="Wingdings 2"/>
        <family val="1"/>
        <charset val="2"/>
      </rPr>
      <t>£</t>
    </r>
    <r>
      <rPr>
        <sz val="15"/>
        <color indexed="8"/>
        <rFont val="TH SarabunPSK"/>
        <family val="2"/>
      </rPr>
      <t xml:space="preserve"> 1.00 (ภาระงานระหว่าง 44.50 ชั่วโมง/สัปดาห์ขึ้นไป) </t>
    </r>
  </si>
  <si>
    <t>ผู้ช่วยศาสตราจารย์</t>
  </si>
  <si>
    <r>
      <rPr>
        <sz val="15"/>
        <color indexed="8"/>
        <rFont val="Wingdings 2"/>
        <family val="1"/>
        <charset val="2"/>
      </rPr>
      <t>£</t>
    </r>
    <r>
      <rPr>
        <sz val="15"/>
        <color indexed="8"/>
        <rFont val="TH SarabunPSK"/>
        <family val="2"/>
      </rPr>
      <t xml:space="preserve"> 0.90 (ไม่มีผลงานทางวิชาการ หรือมีผลงานทางวิชาการไม่สมบูรณ์) </t>
    </r>
  </si>
  <si>
    <r>
      <rPr>
        <sz val="15"/>
        <color indexed="8"/>
        <rFont val="Wingdings 2"/>
        <family val="1"/>
        <charset val="2"/>
      </rPr>
      <t>£</t>
    </r>
    <r>
      <rPr>
        <sz val="15"/>
        <color indexed="8"/>
        <rFont val="TH SarabunPSK"/>
        <family val="2"/>
      </rPr>
      <t xml:space="preserve"> 1.00 (มีผลงานตามวิชาการครบตามประกาศมหาวิทยาลัยฯ ข้อ 5) </t>
    </r>
  </si>
  <si>
    <t>ลงชื่อ ..................................................................... ผู้รับการประเมิน</t>
  </si>
  <si>
    <t>ตำแหน่ง ………………………………………………….</t>
  </si>
  <si>
    <t xml:space="preserve">   ........................../............................../..................</t>
  </si>
  <si>
    <t>ลงชื่อ ..................................................................... ผู้ประเมิน</t>
  </si>
  <si>
    <t>รอบที่ 2 ระหว่าง วันที่ 1 เมษายน - 30 กันยายน 2568</t>
  </si>
  <si>
    <t>รองคณบดีฝ่าย............... ( ที่ใส่ไว้เป็นเพียงตัวอย่าง หากไม่ใช่ผู้บริหารให้ลบทิ้ง)</t>
  </si>
  <si>
    <t>รอบที่ 2 ระหว่าง 1 เมษายน - 30 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</si>
</sst>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"/>
  </numFmts>
  <fonts count="4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color theme="1"/>
      <name val="TH Niramit AS"/>
    </font>
    <font>
      <sz val="16"/>
      <color theme="1"/>
      <name val="Browallia New"/>
      <family val="2"/>
    </font>
    <font>
      <b/>
      <sz val="16"/>
      <color theme="1"/>
      <name val="Browallia New"/>
      <family val="2"/>
    </font>
    <font>
      <b/>
      <sz val="18"/>
      <color theme="1"/>
      <name val="Browallia New"/>
      <family val="2"/>
    </font>
    <font>
      <b/>
      <sz val="16"/>
      <color rgb="FF000000"/>
      <name val="Browallia New"/>
      <family val="2"/>
    </font>
    <font>
      <b/>
      <sz val="14"/>
      <color theme="1"/>
      <name val="Browallia New"/>
      <family val="2"/>
    </font>
    <font>
      <b/>
      <sz val="14"/>
      <color rgb="FF000000"/>
      <name val="Browallia New"/>
      <family val="2"/>
    </font>
    <font>
      <sz val="14"/>
      <color theme="1"/>
      <name val="Browallia New"/>
      <family val="2"/>
    </font>
    <font>
      <i/>
      <sz val="14"/>
      <color rgb="FF000000"/>
      <name val="Browallia New"/>
      <family val="2"/>
    </font>
    <font>
      <sz val="14"/>
      <color rgb="FFFF0000"/>
      <name val="Browallia New"/>
      <family val="2"/>
    </font>
    <font>
      <b/>
      <sz val="14"/>
      <color rgb="FFFF0000"/>
      <name val="Browallia New"/>
      <family val="2"/>
    </font>
    <font>
      <b/>
      <sz val="12"/>
      <color theme="1"/>
      <name val="Browallia New"/>
      <family val="2"/>
    </font>
    <font>
      <sz val="12"/>
      <color theme="1"/>
      <name val="Browallia New"/>
      <family val="2"/>
    </font>
    <font>
      <sz val="14"/>
      <name val="Browallia New"/>
      <family val="2"/>
    </font>
    <font>
      <b/>
      <sz val="11"/>
      <color theme="1"/>
      <name val="Browallia New"/>
      <family val="2"/>
    </font>
    <font>
      <sz val="13"/>
      <color rgb="FFFF0000"/>
      <name val="Browallia New"/>
      <family val="2"/>
    </font>
    <font>
      <b/>
      <sz val="14"/>
      <color rgb="FF7030A0"/>
      <name val="Browallia New"/>
      <family val="2"/>
    </font>
    <font>
      <sz val="14"/>
      <color rgb="FF000000"/>
      <name val="Browallia New"/>
      <family val="2"/>
    </font>
    <font>
      <sz val="14"/>
      <color rgb="FF7030A0"/>
      <name val="Browallia New"/>
      <family val="2"/>
    </font>
    <font>
      <b/>
      <sz val="12"/>
      <color rgb="FFFF0000"/>
      <name val="Browallia New"/>
      <family val="2"/>
    </font>
    <font>
      <sz val="12"/>
      <color rgb="FFFF0000"/>
      <name val="Browallia New"/>
      <family val="2"/>
    </font>
    <font>
      <b/>
      <sz val="18"/>
      <color rgb="FF000000"/>
      <name val="Browallia New"/>
      <family val="2"/>
    </font>
    <font>
      <b/>
      <u/>
      <sz val="12"/>
      <color rgb="FFFF0000"/>
      <name val="Browallia New"/>
      <family val="2"/>
    </font>
    <font>
      <sz val="13"/>
      <color theme="1"/>
      <name val="Browallia New"/>
      <family val="2"/>
    </font>
    <font>
      <b/>
      <sz val="13"/>
      <color theme="1"/>
      <name val="Browallia New"/>
      <family val="2"/>
    </font>
    <font>
      <sz val="18"/>
      <color theme="1"/>
      <name val="Browallia New"/>
      <family val="2"/>
    </font>
    <font>
      <b/>
      <sz val="18"/>
      <color rgb="FFFF0000"/>
      <name val="Browallia New"/>
      <family val="2"/>
    </font>
    <font>
      <sz val="14"/>
      <color theme="1"/>
      <name val="TH SarabunPSK"/>
      <family val="2"/>
    </font>
    <font>
      <b/>
      <sz val="14"/>
      <name val="Browallia New"/>
      <family val="2"/>
    </font>
    <font>
      <b/>
      <sz val="14.5"/>
      <color theme="1"/>
      <name val="Browallia New"/>
      <family val="2"/>
    </font>
    <font>
      <sz val="15"/>
      <color theme="1"/>
      <name val="Browallia New"/>
      <family val="2"/>
    </font>
    <font>
      <sz val="12"/>
      <name val="Browallia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u/>
      <sz val="15"/>
      <color theme="1"/>
      <name val="TH SarabunPSK"/>
      <family val="2"/>
    </font>
    <font>
      <sz val="15"/>
      <color indexed="8"/>
      <name val="Wingdings 2"/>
      <family val="1"/>
      <charset val="2"/>
    </font>
    <font>
      <sz val="15"/>
      <color indexed="8"/>
      <name val="TH SarabunPSK"/>
      <family val="2"/>
    </font>
    <font>
      <sz val="15"/>
      <name val="TH SarabunPSK"/>
      <family val="2"/>
    </font>
    <font>
      <sz val="15"/>
      <name val="Wingdings 2"/>
      <family val="1"/>
      <charset val="2"/>
    </font>
  </fonts>
  <fills count="1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theme="2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5">
    <xf numFmtId="0" fontId="0" fillId="0" borderId="0" xfId="0"/>
    <xf numFmtId="0" fontId="2" fillId="0" borderId="1" xfId="0" applyFont="1" applyBorder="1" applyAlignment="1">
      <alignment horizontal="center" vertical="top"/>
    </xf>
    <xf numFmtId="0" fontId="7" fillId="0" borderId="0" xfId="0" applyFont="1" applyAlignment="1">
      <alignment horizontal="right" vertical="top"/>
    </xf>
    <xf numFmtId="0" fontId="10" fillId="0" borderId="0" xfId="0" applyFont="1" applyAlignment="1">
      <alignment horizontal="center" vertical="top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43" fontId="9" fillId="0" borderId="0" xfId="1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43" fontId="13" fillId="2" borderId="1" xfId="1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7" fillId="2" borderId="1" xfId="0" applyFont="1" applyFill="1" applyBorder="1" applyAlignment="1">
      <alignment horizontal="center" vertical="top"/>
    </xf>
    <xf numFmtId="43" fontId="7" fillId="4" borderId="1" xfId="1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43" fontId="7" fillId="0" borderId="0" xfId="1" applyFont="1" applyAlignment="1">
      <alignment horizontal="center" vertical="top"/>
    </xf>
    <xf numFmtId="0" fontId="7" fillId="0" borderId="0" xfId="0" applyFont="1" applyAlignment="1">
      <alignment vertical="top"/>
    </xf>
    <xf numFmtId="0" fontId="13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top"/>
    </xf>
    <xf numFmtId="43" fontId="9" fillId="3" borderId="1" xfId="1" applyFont="1" applyFill="1" applyBorder="1" applyAlignment="1">
      <alignment horizontal="center" vertical="top"/>
    </xf>
    <xf numFmtId="43" fontId="7" fillId="3" borderId="1" xfId="1" applyFont="1" applyFill="1" applyBorder="1" applyAlignment="1">
      <alignment horizontal="center" vertical="top"/>
    </xf>
    <xf numFmtId="0" fontId="7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right" vertical="top" wrapText="1"/>
    </xf>
    <xf numFmtId="164" fontId="4" fillId="0" borderId="1" xfId="0" applyNumberFormat="1" applyFont="1" applyBorder="1" applyAlignment="1">
      <alignment horizontal="center" vertical="top" wrapText="1"/>
    </xf>
    <xf numFmtId="43" fontId="7" fillId="8" borderId="1" xfId="1" applyFont="1" applyFill="1" applyBorder="1" applyAlignment="1">
      <alignment vertical="top" wrapText="1"/>
    </xf>
    <xf numFmtId="43" fontId="7" fillId="8" borderId="6" xfId="1" applyFont="1" applyFill="1" applyBorder="1" applyAlignment="1">
      <alignment vertical="top"/>
    </xf>
    <xf numFmtId="43" fontId="9" fillId="8" borderId="1" xfId="1" applyFont="1" applyFill="1" applyBorder="1" applyAlignment="1">
      <alignment vertical="top"/>
    </xf>
    <xf numFmtId="43" fontId="9" fillId="8" borderId="1" xfId="1" applyFont="1" applyFill="1" applyBorder="1" applyAlignment="1">
      <alignment horizontal="center" vertical="top"/>
    </xf>
    <xf numFmtId="43" fontId="7" fillId="8" borderId="1" xfId="1" applyFont="1" applyFill="1" applyBorder="1" applyAlignment="1">
      <alignment horizontal="center" vertical="top"/>
    </xf>
    <xf numFmtId="43" fontId="7" fillId="0" borderId="1" xfId="1" applyFont="1" applyFill="1" applyBorder="1" applyAlignment="1">
      <alignment horizontal="center" vertical="top"/>
    </xf>
    <xf numFmtId="0" fontId="6" fillId="0" borderId="0" xfId="0" applyFont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43" fontId="9" fillId="5" borderId="1" xfId="1" applyFont="1" applyFill="1" applyBorder="1" applyAlignment="1">
      <alignment horizontal="center" vertical="top" wrapText="1"/>
    </xf>
    <xf numFmtId="43" fontId="9" fillId="5" borderId="1" xfId="1" applyFont="1" applyFill="1" applyBorder="1" applyAlignment="1">
      <alignment horizontal="center" vertical="top"/>
    </xf>
    <xf numFmtId="43" fontId="7" fillId="2" borderId="1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3" fontId="7" fillId="0" borderId="0" xfId="1" applyFont="1" applyFill="1" applyBorder="1" applyAlignment="1">
      <alignment horizontal="center" vertical="top"/>
    </xf>
    <xf numFmtId="0" fontId="7" fillId="0" borderId="0" xfId="0" applyFont="1" applyBorder="1" applyAlignment="1">
      <alignment horizontal="right" vertical="top"/>
    </xf>
    <xf numFmtId="43" fontId="7" fillId="2" borderId="1" xfId="1" applyFont="1" applyFill="1" applyBorder="1" applyAlignment="1">
      <alignment horizontal="center" vertical="top"/>
    </xf>
    <xf numFmtId="0" fontId="9" fillId="0" borderId="1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164" fontId="4" fillId="0" borderId="1" xfId="0" applyNumberFormat="1" applyFont="1" applyBorder="1" applyAlignment="1">
      <alignment vertical="top" wrapText="1"/>
    </xf>
    <xf numFmtId="164" fontId="4" fillId="0" borderId="1" xfId="0" applyNumberFormat="1" applyFont="1" applyBorder="1" applyAlignment="1">
      <alignment vertical="top"/>
    </xf>
    <xf numFmtId="165" fontId="7" fillId="2" borderId="1" xfId="1" applyNumberFormat="1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/>
    </xf>
    <xf numFmtId="164" fontId="7" fillId="0" borderId="1" xfId="0" applyNumberFormat="1" applyFont="1" applyBorder="1" applyAlignment="1">
      <alignment vertical="top" wrapText="1"/>
    </xf>
    <xf numFmtId="164" fontId="7" fillId="0" borderId="1" xfId="0" applyNumberFormat="1" applyFont="1" applyBorder="1" applyAlignment="1">
      <alignment vertical="top"/>
    </xf>
    <xf numFmtId="43" fontId="7" fillId="0" borderId="1" xfId="1" applyFont="1" applyFill="1" applyBorder="1" applyAlignment="1">
      <alignment vertical="top" wrapText="1"/>
    </xf>
    <xf numFmtId="43" fontId="7" fillId="4" borderId="1" xfId="1" applyFont="1" applyFill="1" applyBorder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14" fillId="0" borderId="0" xfId="0" applyFont="1" applyAlignment="1">
      <alignment vertical="top"/>
    </xf>
    <xf numFmtId="43" fontId="13" fillId="2" borderId="1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3" fillId="2" borderId="1" xfId="0" applyFont="1" applyFill="1" applyBorder="1" applyAlignment="1">
      <alignment vertical="center"/>
    </xf>
    <xf numFmtId="43" fontId="13" fillId="2" borderId="1" xfId="1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9" fillId="5" borderId="1" xfId="1" applyNumberFormat="1" applyFont="1" applyFill="1" applyBorder="1" applyAlignment="1">
      <alignment horizontal="center" vertical="top"/>
    </xf>
    <xf numFmtId="0" fontId="16" fillId="2" borderId="1" xfId="0" applyFont="1" applyFill="1" applyBorder="1" applyAlignment="1">
      <alignment horizontal="center" vertical="center" wrapText="1"/>
    </xf>
    <xf numFmtId="164" fontId="7" fillId="4" borderId="1" xfId="1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43" fontId="7" fillId="2" borderId="2" xfId="1" applyFont="1" applyFill="1" applyBorder="1" applyAlignment="1">
      <alignment horizontal="center" vertical="top"/>
    </xf>
    <xf numFmtId="43" fontId="7" fillId="4" borderId="2" xfId="1" applyFont="1" applyFill="1" applyBorder="1" applyAlignment="1">
      <alignment horizontal="center" vertical="top"/>
    </xf>
    <xf numFmtId="43" fontId="4" fillId="0" borderId="1" xfId="1" applyFont="1" applyBorder="1" applyAlignment="1">
      <alignment vertical="top" wrapText="1"/>
    </xf>
    <xf numFmtId="164" fontId="4" fillId="0" borderId="0" xfId="0" applyNumberFormat="1" applyFont="1" applyAlignment="1">
      <alignment horizontal="center" vertical="top" wrapText="1"/>
    </xf>
    <xf numFmtId="43" fontId="4" fillId="0" borderId="0" xfId="1" applyFont="1" applyAlignment="1">
      <alignment vertical="top" wrapText="1"/>
    </xf>
    <xf numFmtId="43" fontId="4" fillId="0" borderId="0" xfId="1" applyFont="1" applyAlignment="1">
      <alignment horizontal="center" vertical="top" wrapText="1"/>
    </xf>
    <xf numFmtId="43" fontId="3" fillId="0" borderId="0" xfId="1" applyFont="1" applyAlignment="1">
      <alignment horizontal="center" vertical="top"/>
    </xf>
    <xf numFmtId="0" fontId="7" fillId="0" borderId="0" xfId="0" applyFont="1" applyAlignment="1">
      <alignment vertical="center"/>
    </xf>
    <xf numFmtId="0" fontId="7" fillId="4" borderId="1" xfId="0" applyFont="1" applyFill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 vertical="top"/>
    </xf>
    <xf numFmtId="43" fontId="9" fillId="0" borderId="0" xfId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9" fillId="9" borderId="1" xfId="0" applyFont="1" applyFill="1" applyBorder="1" applyAlignment="1">
      <alignment horizontal="center" vertical="top" wrapText="1"/>
    </xf>
    <xf numFmtId="0" fontId="12" fillId="0" borderId="0" xfId="0" applyFont="1" applyAlignment="1">
      <alignment vertical="top"/>
    </xf>
    <xf numFmtId="0" fontId="4" fillId="0" borderId="0" xfId="0" applyFont="1" applyAlignment="1">
      <alignment horizontal="center" vertical="top" wrapText="1"/>
    </xf>
    <xf numFmtId="0" fontId="9" fillId="9" borderId="1" xfId="0" applyFont="1" applyFill="1" applyBorder="1" applyAlignment="1">
      <alignment horizontal="center" vertical="top"/>
    </xf>
    <xf numFmtId="0" fontId="9" fillId="0" borderId="1" xfId="0" applyFont="1" applyBorder="1" applyAlignment="1">
      <alignment vertical="top"/>
    </xf>
    <xf numFmtId="43" fontId="9" fillId="3" borderId="1" xfId="1" applyFont="1" applyFill="1" applyBorder="1" applyAlignment="1">
      <alignment vertical="top"/>
    </xf>
    <xf numFmtId="0" fontId="9" fillId="3" borderId="1" xfId="0" applyFont="1" applyFill="1" applyBorder="1" applyAlignment="1">
      <alignment horizontal="center" vertical="top"/>
    </xf>
    <xf numFmtId="0" fontId="11" fillId="0" borderId="0" xfId="0" applyFont="1" applyAlignment="1">
      <alignment vertical="top" wrapText="1"/>
    </xf>
    <xf numFmtId="43" fontId="7" fillId="2" borderId="1" xfId="1" applyFont="1" applyFill="1" applyBorder="1" applyAlignment="1">
      <alignment horizontal="center" vertical="top" wrapText="1"/>
    </xf>
    <xf numFmtId="43" fontId="7" fillId="2" borderId="1" xfId="1" applyFont="1" applyFill="1" applyBorder="1" applyAlignment="1">
      <alignment vertical="top" wrapText="1"/>
    </xf>
    <xf numFmtId="43" fontId="9" fillId="0" borderId="0" xfId="1" applyFont="1" applyAlignment="1">
      <alignment vertical="top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left"/>
    </xf>
    <xf numFmtId="0" fontId="11" fillId="0" borderId="0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/>
    </xf>
    <xf numFmtId="0" fontId="13" fillId="2" borderId="1" xfId="0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vertical="top"/>
    </xf>
    <xf numFmtId="0" fontId="9" fillId="0" borderId="8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15" fontId="9" fillId="0" borderId="1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15" fontId="11" fillId="0" borderId="1" xfId="0" applyNumberFormat="1" applyFont="1" applyBorder="1" applyAlignment="1">
      <alignment horizontal="center" vertical="top" wrapText="1"/>
    </xf>
    <xf numFmtId="15" fontId="15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top" wrapText="1"/>
    </xf>
    <xf numFmtId="0" fontId="9" fillId="0" borderId="1" xfId="0" applyFont="1" applyBorder="1" applyAlignment="1">
      <alignment horizontal="center"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27" fillId="0" borderId="0" xfId="0" applyFont="1" applyAlignment="1">
      <alignment vertical="top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0" fontId="27" fillId="0" borderId="1" xfId="0" applyFont="1" applyBorder="1" applyAlignment="1">
      <alignment horizontal="center" vertical="top"/>
    </xf>
    <xf numFmtId="43" fontId="27" fillId="0" borderId="1" xfId="1" applyFont="1" applyBorder="1" applyAlignment="1">
      <alignment horizontal="center" vertical="top" wrapText="1"/>
    </xf>
    <xf numFmtId="43" fontId="27" fillId="0" borderId="1" xfId="1" applyFont="1" applyBorder="1" applyAlignment="1">
      <alignment horizontal="center" vertical="top"/>
    </xf>
    <xf numFmtId="43" fontId="27" fillId="7" borderId="1" xfId="1" applyFont="1" applyFill="1" applyBorder="1" applyAlignment="1">
      <alignment horizontal="center" vertical="top"/>
    </xf>
    <xf numFmtId="43" fontId="5" fillId="2" borderId="1" xfId="1" applyFont="1" applyFill="1" applyBorder="1" applyAlignment="1">
      <alignment horizontal="center" vertical="top" wrapText="1"/>
    </xf>
    <xf numFmtId="43" fontId="28" fillId="2" borderId="1" xfId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top"/>
    </xf>
    <xf numFmtId="0" fontId="27" fillId="0" borderId="0" xfId="0" applyFont="1" applyAlignment="1">
      <alignment horizontal="center" vertical="top"/>
    </xf>
    <xf numFmtId="0" fontId="27" fillId="0" borderId="0" xfId="0" applyFont="1" applyAlignment="1">
      <alignment vertical="top" wrapText="1"/>
    </xf>
    <xf numFmtId="0" fontId="27" fillId="0" borderId="0" xfId="0" applyFont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9" fillId="0" borderId="4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top" wrapText="1"/>
    </xf>
    <xf numFmtId="3" fontId="29" fillId="0" borderId="1" xfId="0" applyNumberFormat="1" applyFont="1" applyBorder="1" applyAlignment="1">
      <alignment vertical="top"/>
    </xf>
    <xf numFmtId="0" fontId="7" fillId="2" borderId="1" xfId="0" applyFont="1" applyFill="1" applyBorder="1" applyAlignment="1">
      <alignment horizontal="center" vertical="center"/>
    </xf>
    <xf numFmtId="166" fontId="7" fillId="0" borderId="4" xfId="0" applyNumberFormat="1" applyFont="1" applyBorder="1" applyAlignment="1">
      <alignment horizontal="center" vertical="top" wrapText="1"/>
    </xf>
    <xf numFmtId="0" fontId="31" fillId="0" borderId="0" xfId="0" applyFont="1" applyAlignment="1">
      <alignment horizontal="right" vertical="top" wrapText="1"/>
    </xf>
    <xf numFmtId="0" fontId="13" fillId="2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0" fontId="7" fillId="10" borderId="0" xfId="0" applyFont="1" applyFill="1" applyAlignment="1">
      <alignment vertical="top"/>
    </xf>
    <xf numFmtId="0" fontId="34" fillId="0" borderId="0" xfId="0" applyFont="1" applyAlignment="1">
      <alignment vertical="top"/>
    </xf>
    <xf numFmtId="0" fontId="35" fillId="0" borderId="0" xfId="0" applyFont="1" applyAlignment="1">
      <alignment horizontal="center" vertical="top"/>
    </xf>
    <xf numFmtId="0" fontId="35" fillId="0" borderId="0" xfId="0" applyFont="1" applyAlignment="1">
      <alignment vertical="top" wrapText="1"/>
    </xf>
    <xf numFmtId="0" fontId="35" fillId="0" borderId="0" xfId="0" applyFont="1" applyAlignment="1">
      <alignment horizontal="center" vertical="top" wrapText="1"/>
    </xf>
    <xf numFmtId="43" fontId="29" fillId="0" borderId="0" xfId="1" applyFont="1" applyAlignment="1">
      <alignment horizontal="center" vertical="top"/>
    </xf>
    <xf numFmtId="0" fontId="35" fillId="0" borderId="0" xfId="0" applyFont="1" applyAlignment="1">
      <alignment vertical="top"/>
    </xf>
    <xf numFmtId="0" fontId="34" fillId="0" borderId="0" xfId="0" applyFont="1" applyAlignment="1">
      <alignment horizontal="center" vertical="top"/>
    </xf>
    <xf numFmtId="0" fontId="36" fillId="0" borderId="0" xfId="0" applyFont="1" applyAlignment="1">
      <alignment vertical="top"/>
    </xf>
    <xf numFmtId="0" fontId="29" fillId="0" borderId="0" xfId="0" applyFont="1" applyAlignment="1">
      <alignment vertical="top"/>
    </xf>
    <xf numFmtId="0" fontId="36" fillId="2" borderId="1" xfId="0" applyFont="1" applyFill="1" applyBorder="1" applyAlignment="1">
      <alignment horizontal="center" vertical="center"/>
    </xf>
    <xf numFmtId="43" fontId="36" fillId="2" borderId="1" xfId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29" fillId="0" borderId="1" xfId="0" applyFont="1" applyBorder="1" applyAlignment="1">
      <alignment horizontal="center" vertical="top"/>
    </xf>
    <xf numFmtId="43" fontId="29" fillId="5" borderId="1" xfId="1" applyFont="1" applyFill="1" applyBorder="1" applyAlignment="1">
      <alignment horizontal="center" vertical="top"/>
    </xf>
    <xf numFmtId="43" fontId="36" fillId="4" borderId="1" xfId="1" applyFont="1" applyFill="1" applyBorder="1" applyAlignment="1">
      <alignment horizontal="center" vertical="top" wrapText="1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39" fillId="0" borderId="0" xfId="0" applyFont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43" fontId="4" fillId="10" borderId="6" xfId="1" applyFont="1" applyFill="1" applyBorder="1" applyAlignment="1">
      <alignment vertical="top" wrapText="1"/>
    </xf>
    <xf numFmtId="43" fontId="4" fillId="4" borderId="1" xfId="1" applyFont="1" applyFill="1" applyBorder="1" applyAlignment="1">
      <alignment vertical="top" wrapText="1"/>
    </xf>
    <xf numFmtId="43" fontId="4" fillId="10" borderId="7" xfId="1" applyFont="1" applyFill="1" applyBorder="1" applyAlignment="1">
      <alignment vertical="top" wrapText="1"/>
    </xf>
    <xf numFmtId="43" fontId="7" fillId="10" borderId="14" xfId="1" applyFont="1" applyFill="1" applyBorder="1" applyAlignment="1">
      <alignment horizontal="center" vertical="top"/>
    </xf>
    <xf numFmtId="0" fontId="7" fillId="0" borderId="8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7" fillId="2" borderId="12" xfId="0" applyFont="1" applyFill="1" applyBorder="1" applyAlignment="1">
      <alignment horizontal="center" vertical="top"/>
    </xf>
    <xf numFmtId="0" fontId="7" fillId="2" borderId="10" xfId="0" applyFont="1" applyFill="1" applyBorder="1" applyAlignment="1">
      <alignment horizontal="center" vertical="top"/>
    </xf>
    <xf numFmtId="0" fontId="7" fillId="2" borderId="13" xfId="0" applyFont="1" applyFill="1" applyBorder="1" applyAlignment="1">
      <alignment horizontal="center" vertical="top"/>
    </xf>
    <xf numFmtId="0" fontId="7" fillId="8" borderId="4" xfId="0" applyFont="1" applyFill="1" applyBorder="1" applyAlignment="1">
      <alignment horizontal="left" vertical="top" wrapText="1"/>
    </xf>
    <xf numFmtId="0" fontId="7" fillId="8" borderId="5" xfId="0" applyFont="1" applyFill="1" applyBorder="1" applyAlignment="1">
      <alignment horizontal="left" vertical="top" wrapText="1"/>
    </xf>
    <xf numFmtId="0" fontId="7" fillId="8" borderId="6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4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7" fillId="8" borderId="4" xfId="0" applyFont="1" applyFill="1" applyBorder="1" applyAlignment="1">
      <alignment horizontal="left" vertical="top"/>
    </xf>
    <xf numFmtId="0" fontId="7" fillId="8" borderId="5" xfId="0" applyFont="1" applyFill="1" applyBorder="1" applyAlignment="1">
      <alignment horizontal="left" vertical="top"/>
    </xf>
    <xf numFmtId="0" fontId="7" fillId="8" borderId="6" xfId="0" applyFont="1" applyFill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7" fillId="8" borderId="1" xfId="0" applyFont="1" applyFill="1" applyBorder="1" applyAlignment="1">
      <alignment horizontal="left" vertical="top"/>
    </xf>
    <xf numFmtId="43" fontId="7" fillId="8" borderId="4" xfId="1" applyFont="1" applyFill="1" applyBorder="1" applyAlignment="1">
      <alignment horizontal="left" vertical="top"/>
    </xf>
    <xf numFmtId="43" fontId="7" fillId="8" borderId="5" xfId="1" applyFont="1" applyFill="1" applyBorder="1" applyAlignment="1">
      <alignment horizontal="left" vertical="top"/>
    </xf>
    <xf numFmtId="43" fontId="7" fillId="8" borderId="6" xfId="1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/>
    </xf>
    <xf numFmtId="0" fontId="7" fillId="6" borderId="0" xfId="0" applyFont="1" applyFill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43" fontId="4" fillId="4" borderId="4" xfId="1" applyFont="1" applyFill="1" applyBorder="1" applyAlignment="1">
      <alignment horizontal="center" vertical="top" wrapText="1"/>
    </xf>
    <xf numFmtId="43" fontId="4" fillId="4" borderId="5" xfId="1" applyFont="1" applyFill="1" applyBorder="1" applyAlignment="1">
      <alignment horizontal="center" vertical="top" wrapText="1"/>
    </xf>
    <xf numFmtId="43" fontId="4" fillId="4" borderId="6" xfId="1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left" vertical="top"/>
    </xf>
    <xf numFmtId="0" fontId="11" fillId="0" borderId="0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14" fillId="0" borderId="4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wrapText="1"/>
    </xf>
    <xf numFmtId="0" fontId="13" fillId="2" borderId="4" xfId="0" applyFont="1" applyFill="1" applyBorder="1" applyAlignment="1">
      <alignment horizontal="center" vertical="top" wrapText="1"/>
    </xf>
    <xf numFmtId="0" fontId="13" fillId="2" borderId="6" xfId="0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13" fillId="2" borderId="4" xfId="0" applyFont="1" applyFill="1" applyBorder="1" applyAlignment="1">
      <alignment horizontal="center" vertical="top"/>
    </xf>
    <xf numFmtId="0" fontId="13" fillId="2" borderId="5" xfId="0" applyFont="1" applyFill="1" applyBorder="1" applyAlignment="1">
      <alignment horizontal="center" vertical="top"/>
    </xf>
    <xf numFmtId="0" fontId="13" fillId="2" borderId="6" xfId="0" applyFont="1" applyFill="1" applyBorder="1" applyAlignment="1">
      <alignment horizontal="center" vertical="top"/>
    </xf>
    <xf numFmtId="0" fontId="9" fillId="0" borderId="1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/>
    </xf>
    <xf numFmtId="0" fontId="13" fillId="2" borderId="1" xfId="0" applyFont="1" applyFill="1" applyBorder="1" applyAlignment="1">
      <alignment horizontal="center" vertical="top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13" fillId="2" borderId="5" xfId="0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7" fillId="2" borderId="4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horizontal="center" vertical="top"/>
    </xf>
    <xf numFmtId="0" fontId="7" fillId="2" borderId="6" xfId="0" applyFont="1" applyFill="1" applyBorder="1" applyAlignment="1">
      <alignment horizontal="center" vertical="top"/>
    </xf>
    <xf numFmtId="0" fontId="12" fillId="10" borderId="4" xfId="0" applyFont="1" applyFill="1" applyBorder="1" applyAlignment="1">
      <alignment horizontal="left" vertical="top" wrapText="1"/>
    </xf>
    <xf numFmtId="0" fontId="12" fillId="10" borderId="5" xfId="0" applyFont="1" applyFill="1" applyBorder="1" applyAlignment="1">
      <alignment horizontal="left" vertical="top" wrapText="1"/>
    </xf>
    <xf numFmtId="0" fontId="12" fillId="10" borderId="6" xfId="0" applyFont="1" applyFill="1" applyBorder="1" applyAlignment="1">
      <alignment horizontal="left" vertical="top" wrapText="1"/>
    </xf>
    <xf numFmtId="0" fontId="11" fillId="10" borderId="4" xfId="0" applyFont="1" applyFill="1" applyBorder="1" applyAlignment="1">
      <alignment horizontal="left" vertical="top" wrapText="1"/>
    </xf>
    <xf numFmtId="0" fontId="11" fillId="10" borderId="5" xfId="0" applyFont="1" applyFill="1" applyBorder="1" applyAlignment="1">
      <alignment horizontal="left" vertical="top" wrapText="1"/>
    </xf>
    <xf numFmtId="0" fontId="11" fillId="10" borderId="6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165" fontId="9" fillId="0" borderId="4" xfId="1" applyNumberFormat="1" applyFont="1" applyBorder="1" applyAlignment="1">
      <alignment horizontal="center" vertical="top" wrapText="1"/>
    </xf>
    <xf numFmtId="165" fontId="9" fillId="0" borderId="6" xfId="1" applyNumberFormat="1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7" fillId="0" borderId="10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right" vertical="top" wrapText="1"/>
    </xf>
    <xf numFmtId="0" fontId="4" fillId="0" borderId="11" xfId="0" applyFont="1" applyBorder="1" applyAlignment="1">
      <alignment horizontal="right" vertical="top" wrapText="1"/>
    </xf>
    <xf numFmtId="0" fontId="12" fillId="0" borderId="5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/>
    </xf>
    <xf numFmtId="0" fontId="12" fillId="0" borderId="6" xfId="0" applyFont="1" applyBorder="1" applyAlignment="1">
      <alignment horizontal="left" vertical="top"/>
    </xf>
    <xf numFmtId="0" fontId="14" fillId="0" borderId="4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30" fillId="0" borderId="4" xfId="0" applyFont="1" applyBorder="1" applyAlignment="1">
      <alignment horizontal="left" vertical="top" wrapText="1"/>
    </xf>
    <xf numFmtId="0" fontId="30" fillId="0" borderId="5" xfId="0" applyFont="1" applyBorder="1" applyAlignment="1">
      <alignment horizontal="left" vertical="top" wrapText="1"/>
    </xf>
    <xf numFmtId="0" fontId="30" fillId="0" borderId="6" xfId="0" applyFont="1" applyBorder="1" applyAlignment="1">
      <alignment horizontal="left" vertical="top" wrapText="1"/>
    </xf>
    <xf numFmtId="15" fontId="9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15" fontId="9" fillId="0" borderId="6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/>
    </xf>
    <xf numFmtId="0" fontId="25" fillId="0" borderId="4" xfId="0" applyFont="1" applyBorder="1" applyAlignment="1">
      <alignment horizontal="center" vertical="top" wrapText="1"/>
    </xf>
    <xf numFmtId="0" fontId="25" fillId="0" borderId="6" xfId="0" applyFont="1" applyBorder="1" applyAlignment="1">
      <alignment horizontal="center" vertical="top" wrapText="1"/>
    </xf>
    <xf numFmtId="0" fontId="21" fillId="6" borderId="0" xfId="0" applyFont="1" applyFill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36" fillId="2" borderId="1" xfId="0" applyFont="1" applyFill="1" applyBorder="1" applyAlignment="1">
      <alignment horizontal="center" vertical="top"/>
    </xf>
    <xf numFmtId="0" fontId="29" fillId="0" borderId="1" xfId="0" applyFont="1" applyBorder="1" applyAlignment="1">
      <alignment horizontal="left" vertical="top" wrapText="1"/>
    </xf>
    <xf numFmtId="0" fontId="29" fillId="0" borderId="4" xfId="0" applyFont="1" applyBorder="1" applyAlignment="1">
      <alignment horizontal="center" vertical="top" wrapText="1"/>
    </xf>
    <xf numFmtId="0" fontId="29" fillId="0" borderId="5" xfId="0" applyFont="1" applyBorder="1" applyAlignment="1">
      <alignment horizontal="center" vertical="top" wrapText="1"/>
    </xf>
    <xf numFmtId="0" fontId="29" fillId="0" borderId="6" xfId="0" applyFont="1" applyBorder="1" applyAlignment="1">
      <alignment horizontal="center" vertical="top" wrapText="1"/>
    </xf>
    <xf numFmtId="0" fontId="37" fillId="0" borderId="0" xfId="0" applyFont="1" applyAlignment="1">
      <alignment horizontal="left" vertical="top"/>
    </xf>
    <xf numFmtId="0" fontId="37" fillId="0" borderId="0" xfId="0" applyFont="1" applyAlignment="1">
      <alignment horizontal="left" vertical="top" wrapText="1"/>
    </xf>
    <xf numFmtId="0" fontId="36" fillId="2" borderId="1" xfId="0" applyFont="1" applyFill="1" applyBorder="1" applyAlignment="1">
      <alignment horizontal="center" vertical="center"/>
    </xf>
    <xf numFmtId="0" fontId="36" fillId="2" borderId="4" xfId="0" applyFont="1" applyFill="1" applyBorder="1" applyAlignment="1">
      <alignment horizontal="center" vertical="center" wrapText="1"/>
    </xf>
    <xf numFmtId="0" fontId="36" fillId="2" borderId="5" xfId="0" applyFont="1" applyFill="1" applyBorder="1" applyAlignment="1">
      <alignment horizontal="center" vertical="center" wrapText="1"/>
    </xf>
    <xf numFmtId="0" fontId="36" fillId="2" borderId="6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5" fillId="6" borderId="0" xfId="0" applyFont="1" applyFill="1" applyAlignment="1">
      <alignment horizontal="center"/>
    </xf>
    <xf numFmtId="0" fontId="27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/>
    </xf>
    <xf numFmtId="0" fontId="23" fillId="0" borderId="0" xfId="0" applyFont="1" applyAlignment="1">
      <alignment horizontal="center" vertical="top"/>
    </xf>
    <xf numFmtId="0" fontId="5" fillId="0" borderId="8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7"/>
  <sheetViews>
    <sheetView tabSelected="1" view="pageBreakPreview" zoomScale="115" zoomScaleNormal="100" zoomScaleSheetLayoutView="115" workbookViewId="0">
      <selection sqref="A1:I1"/>
    </sheetView>
  </sheetViews>
  <sheetFormatPr defaultColWidth="9.140625" defaultRowHeight="20.25"/>
  <cols>
    <col min="1" max="1" width="7.7109375" style="111" customWidth="1"/>
    <col min="2" max="2" width="7.5703125" style="24" customWidth="1"/>
    <col min="3" max="3" width="35.5703125" style="24" customWidth="1"/>
    <col min="4" max="4" width="7.140625" style="24" customWidth="1"/>
    <col min="5" max="6" width="7.28515625" style="24" customWidth="1"/>
    <col min="7" max="7" width="8.28515625" style="24" customWidth="1"/>
    <col min="8" max="8" width="6.7109375" style="24" customWidth="1"/>
    <col min="9" max="9" width="9.140625" style="103"/>
    <col min="10" max="16384" width="9.140625" style="24"/>
  </cols>
  <sheetData>
    <row r="1" spans="1:9" ht="21">
      <c r="A1" s="227" t="s">
        <v>51</v>
      </c>
      <c r="B1" s="227"/>
      <c r="C1" s="227"/>
      <c r="D1" s="227"/>
      <c r="E1" s="227"/>
      <c r="F1" s="227"/>
      <c r="G1" s="227"/>
      <c r="H1" s="227"/>
      <c r="I1" s="227"/>
    </row>
    <row r="2" spans="1:9" ht="21">
      <c r="A2" s="228" t="s">
        <v>245</v>
      </c>
      <c r="B2" s="228"/>
      <c r="C2" s="228"/>
      <c r="D2" s="228"/>
      <c r="E2" s="228"/>
      <c r="F2" s="228"/>
      <c r="G2" s="228"/>
      <c r="H2" s="228"/>
      <c r="I2" s="228"/>
    </row>
    <row r="3" spans="1:9" ht="21">
      <c r="A3" s="232" t="s">
        <v>32</v>
      </c>
      <c r="B3" s="232"/>
      <c r="C3" s="233"/>
      <c r="D3" s="233"/>
      <c r="E3" s="233"/>
      <c r="F3" s="233"/>
      <c r="G3" s="233"/>
      <c r="H3" s="233"/>
      <c r="I3" s="233"/>
    </row>
    <row r="4" spans="1:9">
      <c r="A4" s="229" t="s">
        <v>0</v>
      </c>
      <c r="B4" s="229"/>
      <c r="C4" s="229"/>
      <c r="D4" s="229"/>
      <c r="E4" s="229"/>
      <c r="F4" s="229"/>
      <c r="G4" s="229"/>
      <c r="H4" s="229"/>
      <c r="I4" s="229"/>
    </row>
    <row r="5" spans="1:9" ht="21">
      <c r="A5" s="230" t="s">
        <v>180</v>
      </c>
      <c r="B5" s="230"/>
      <c r="C5" s="230"/>
      <c r="D5" s="230"/>
      <c r="E5" s="230"/>
      <c r="F5" s="230"/>
      <c r="G5" s="230"/>
      <c r="H5" s="230"/>
      <c r="I5" s="230"/>
    </row>
    <row r="6" spans="1:9" ht="21">
      <c r="A6" s="110">
        <v>1.1000000000000001</v>
      </c>
      <c r="B6" s="230" t="s">
        <v>1</v>
      </c>
      <c r="C6" s="230"/>
      <c r="D6" s="230"/>
      <c r="E6" s="230"/>
      <c r="F6" s="230"/>
      <c r="G6" s="230"/>
      <c r="H6" s="230"/>
      <c r="I6" s="230"/>
    </row>
    <row r="7" spans="1:9">
      <c r="A7" s="121"/>
      <c r="B7" s="3" t="s">
        <v>2</v>
      </c>
      <c r="C7" s="234" t="s">
        <v>230</v>
      </c>
      <c r="D7" s="234"/>
      <c r="E7" s="234"/>
      <c r="F7" s="234"/>
      <c r="G7" s="234"/>
      <c r="H7" s="234"/>
      <c r="I7" s="234"/>
    </row>
    <row r="8" spans="1:9">
      <c r="A8" s="121"/>
      <c r="B8" s="235"/>
      <c r="C8" s="235"/>
      <c r="D8" s="235"/>
      <c r="E8" s="235"/>
      <c r="F8" s="235"/>
      <c r="G8" s="235"/>
      <c r="H8" s="235"/>
      <c r="I8" s="235"/>
    </row>
    <row r="9" spans="1:9">
      <c r="A9" s="121"/>
      <c r="B9" s="235"/>
      <c r="C9" s="235"/>
      <c r="D9" s="235"/>
      <c r="E9" s="235"/>
      <c r="F9" s="235"/>
      <c r="G9" s="235"/>
      <c r="H9" s="235"/>
      <c r="I9" s="235"/>
    </row>
    <row r="10" spans="1:9">
      <c r="A10" s="121"/>
      <c r="B10" s="235"/>
      <c r="C10" s="235"/>
      <c r="D10" s="235"/>
      <c r="E10" s="235"/>
      <c r="F10" s="235"/>
      <c r="G10" s="235"/>
      <c r="H10" s="235"/>
      <c r="I10" s="235"/>
    </row>
    <row r="11" spans="1:9">
      <c r="A11" s="121"/>
      <c r="B11" s="235"/>
      <c r="C11" s="235"/>
      <c r="D11" s="235"/>
      <c r="E11" s="235"/>
      <c r="F11" s="235"/>
      <c r="G11" s="235"/>
      <c r="H11" s="235"/>
      <c r="I11" s="235"/>
    </row>
    <row r="12" spans="1:9">
      <c r="B12" s="3" t="s">
        <v>178</v>
      </c>
      <c r="C12" s="234" t="s">
        <v>231</v>
      </c>
      <c r="D12" s="234"/>
      <c r="E12" s="234"/>
      <c r="F12" s="234"/>
      <c r="G12" s="234"/>
      <c r="H12" s="234"/>
      <c r="I12" s="234"/>
    </row>
    <row r="13" spans="1:9">
      <c r="A13" s="150"/>
      <c r="B13" s="235"/>
      <c r="C13" s="235"/>
      <c r="D13" s="235"/>
      <c r="E13" s="235"/>
      <c r="F13" s="235"/>
      <c r="G13" s="235"/>
      <c r="H13" s="235"/>
      <c r="I13" s="235"/>
    </row>
    <row r="14" spans="1:9">
      <c r="A14" s="123"/>
      <c r="B14" s="235"/>
      <c r="C14" s="235"/>
      <c r="D14" s="235"/>
      <c r="E14" s="235"/>
      <c r="F14" s="235"/>
      <c r="G14" s="235"/>
      <c r="H14" s="235"/>
      <c r="I14" s="235"/>
    </row>
    <row r="15" spans="1:9">
      <c r="A15" s="123"/>
      <c r="B15" s="235"/>
      <c r="C15" s="235"/>
      <c r="D15" s="235"/>
      <c r="E15" s="235"/>
      <c r="F15" s="235"/>
      <c r="G15" s="235"/>
      <c r="H15" s="235"/>
      <c r="I15" s="235"/>
    </row>
    <row r="16" spans="1:9" ht="21">
      <c r="A16" s="110">
        <v>1.2</v>
      </c>
      <c r="B16" s="108" t="s">
        <v>3</v>
      </c>
      <c r="C16" s="4"/>
      <c r="D16" s="5"/>
      <c r="E16" s="5"/>
      <c r="F16" s="5"/>
      <c r="G16" s="5"/>
      <c r="H16" s="111"/>
      <c r="I16" s="7"/>
    </row>
    <row r="17" spans="1:9" ht="21">
      <c r="A17" s="110"/>
      <c r="B17" s="8" t="s">
        <v>4</v>
      </c>
      <c r="C17" s="4"/>
      <c r="D17" s="231" t="s">
        <v>5</v>
      </c>
      <c r="E17" s="231"/>
      <c r="F17" s="231"/>
      <c r="G17" s="231"/>
      <c r="H17" s="231"/>
      <c r="I17" s="231"/>
    </row>
    <row r="18" spans="1:9" ht="21">
      <c r="A18" s="13"/>
      <c r="B18" s="217" t="s">
        <v>6</v>
      </c>
      <c r="C18" s="217"/>
      <c r="D18" s="106"/>
      <c r="E18" s="218" t="s">
        <v>7</v>
      </c>
      <c r="F18" s="218"/>
      <c r="G18" s="218"/>
      <c r="H18" s="218"/>
      <c r="I18" s="218"/>
    </row>
    <row r="19" spans="1:9" ht="21">
      <c r="A19" s="14"/>
      <c r="B19" s="217" t="s">
        <v>8</v>
      </c>
      <c r="C19" s="217"/>
      <c r="D19" s="9"/>
      <c r="E19" s="218" t="s">
        <v>9</v>
      </c>
      <c r="F19" s="218"/>
      <c r="G19" s="218"/>
      <c r="H19" s="218"/>
      <c r="I19" s="218"/>
    </row>
    <row r="20" spans="1:9" ht="21">
      <c r="A20" s="223" t="s">
        <v>10</v>
      </c>
      <c r="B20" s="223"/>
      <c r="C20" s="243" t="s">
        <v>11</v>
      </c>
      <c r="D20" s="223" t="s">
        <v>12</v>
      </c>
      <c r="E20" s="223"/>
      <c r="F20" s="224" t="s">
        <v>13</v>
      </c>
      <c r="G20" s="225" t="s">
        <v>198</v>
      </c>
      <c r="H20" s="224" t="s">
        <v>15</v>
      </c>
      <c r="I20" s="101" t="s">
        <v>16</v>
      </c>
    </row>
    <row r="21" spans="1:9" ht="40.5" customHeight="1">
      <c r="A21" s="117" t="s">
        <v>17</v>
      </c>
      <c r="B21" s="11" t="s">
        <v>18</v>
      </c>
      <c r="C21" s="244"/>
      <c r="D21" s="117" t="s">
        <v>19</v>
      </c>
      <c r="E21" s="107" t="s">
        <v>20</v>
      </c>
      <c r="F21" s="224"/>
      <c r="G21" s="226"/>
      <c r="H21" s="224"/>
      <c r="I21" s="10" t="s">
        <v>21</v>
      </c>
    </row>
    <row r="22" spans="1:9" ht="18.75" customHeight="1">
      <c r="A22" s="199" t="s">
        <v>22</v>
      </c>
      <c r="B22" s="200"/>
      <c r="C22" s="200"/>
      <c r="D22" s="200"/>
      <c r="E22" s="200"/>
      <c r="F22" s="200"/>
      <c r="G22" s="200"/>
      <c r="H22" s="201"/>
      <c r="I22" s="31"/>
    </row>
    <row r="23" spans="1:9">
      <c r="A23" s="41">
        <v>1</v>
      </c>
      <c r="B23" s="41"/>
      <c r="C23" s="50"/>
      <c r="D23" s="41"/>
      <c r="E23" s="41"/>
      <c r="F23" s="41"/>
      <c r="G23" s="41"/>
      <c r="H23" s="41"/>
      <c r="I23" s="98">
        <f>((((D23*3)+(E23*3.5))*H23)*G23/15)</f>
        <v>0</v>
      </c>
    </row>
    <row r="24" spans="1:9">
      <c r="A24" s="41">
        <v>2</v>
      </c>
      <c r="B24" s="41"/>
      <c r="C24" s="50"/>
      <c r="D24" s="41"/>
      <c r="E24" s="41"/>
      <c r="F24" s="41"/>
      <c r="G24" s="41"/>
      <c r="H24" s="41"/>
      <c r="I24" s="98">
        <f>((((D24*3)+(E24*3.5))*H24)*G24/15)</f>
        <v>0</v>
      </c>
    </row>
    <row r="25" spans="1:9">
      <c r="A25" s="41">
        <v>3</v>
      </c>
      <c r="B25" s="41"/>
      <c r="C25" s="50"/>
      <c r="D25" s="41"/>
      <c r="E25" s="41"/>
      <c r="F25" s="41"/>
      <c r="G25" s="41"/>
      <c r="H25" s="41"/>
      <c r="I25" s="98">
        <f t="shared" ref="I25:I27" si="0">((((D25*3)+(E25*3.5))*H25)*G25/15)</f>
        <v>0</v>
      </c>
    </row>
    <row r="26" spans="1:9">
      <c r="A26" s="41">
        <v>4</v>
      </c>
      <c r="B26" s="41"/>
      <c r="C26" s="50"/>
      <c r="D26" s="41"/>
      <c r="E26" s="41"/>
      <c r="F26" s="41"/>
      <c r="G26" s="41"/>
      <c r="H26" s="41"/>
      <c r="I26" s="98">
        <f t="shared" si="0"/>
        <v>0</v>
      </c>
    </row>
    <row r="27" spans="1:9">
      <c r="A27" s="41">
        <v>5</v>
      </c>
      <c r="B27" s="41"/>
      <c r="C27" s="50"/>
      <c r="D27" s="41"/>
      <c r="E27" s="41"/>
      <c r="F27" s="41"/>
      <c r="G27" s="41"/>
      <c r="H27" s="41"/>
      <c r="I27" s="98">
        <f t="shared" si="0"/>
        <v>0</v>
      </c>
    </row>
    <row r="28" spans="1:9" ht="18.75" customHeight="1">
      <c r="A28" s="220" t="s">
        <v>23</v>
      </c>
      <c r="B28" s="221"/>
      <c r="C28" s="221"/>
      <c r="D28" s="221"/>
      <c r="E28" s="221"/>
      <c r="F28" s="221"/>
      <c r="G28" s="221"/>
      <c r="H28" s="222"/>
      <c r="I28" s="32"/>
    </row>
    <row r="29" spans="1:9">
      <c r="A29" s="41"/>
      <c r="B29" s="41"/>
      <c r="C29" s="50"/>
      <c r="D29" s="41"/>
      <c r="E29" s="41"/>
      <c r="F29" s="41"/>
      <c r="G29" s="41"/>
      <c r="H29" s="41"/>
      <c r="I29" s="98">
        <f>((((D29*1)+(E29*2))*H29)*G29/15)</f>
        <v>0</v>
      </c>
    </row>
    <row r="30" spans="1:9">
      <c r="A30" s="41"/>
      <c r="B30" s="41"/>
      <c r="C30" s="50"/>
      <c r="D30" s="41"/>
      <c r="E30" s="41"/>
      <c r="F30" s="41"/>
      <c r="G30" s="41"/>
      <c r="H30" s="41"/>
      <c r="I30" s="98">
        <f t="shared" ref="I30:I31" si="1">((((D30*1)+(E30*2))*H30)*G30/15)</f>
        <v>0</v>
      </c>
    </row>
    <row r="31" spans="1:9">
      <c r="A31" s="41"/>
      <c r="B31" s="97"/>
      <c r="C31" s="50"/>
      <c r="D31" s="41"/>
      <c r="E31" s="41"/>
      <c r="F31" s="41"/>
      <c r="G31" s="41"/>
      <c r="H31" s="41"/>
      <c r="I31" s="98">
        <f t="shared" si="1"/>
        <v>0</v>
      </c>
    </row>
    <row r="32" spans="1:9" s="22" customFormat="1" ht="21">
      <c r="A32" s="202" t="s">
        <v>24</v>
      </c>
      <c r="B32" s="203"/>
      <c r="C32" s="204"/>
      <c r="D32" s="107">
        <f>SUM(D27:D29)</f>
        <v>0</v>
      </c>
      <c r="E32" s="107">
        <f>SUM(E27:E29)</f>
        <v>0</v>
      </c>
      <c r="F32" s="107">
        <f>SUM(F27:F29)</f>
        <v>0</v>
      </c>
      <c r="G32" s="107"/>
      <c r="H32" s="114">
        <f>SUM(H27:H29)</f>
        <v>0</v>
      </c>
      <c r="I32" s="17">
        <f>SUM(I23:I27,I29:I31)</f>
        <v>0</v>
      </c>
    </row>
    <row r="33" spans="1:9" s="22" customFormat="1" ht="21">
      <c r="A33" s="110">
        <v>1.3</v>
      </c>
      <c r="B33" s="108" t="s">
        <v>25</v>
      </c>
      <c r="C33" s="19"/>
      <c r="D33" s="109"/>
      <c r="E33" s="109"/>
      <c r="F33" s="109"/>
      <c r="G33" s="109"/>
      <c r="H33" s="110"/>
      <c r="I33" s="21"/>
    </row>
    <row r="34" spans="1:9" s="109" customFormat="1" ht="36">
      <c r="A34" s="107" t="s">
        <v>26</v>
      </c>
      <c r="B34" s="107" t="s">
        <v>27</v>
      </c>
      <c r="C34" s="202" t="s">
        <v>28</v>
      </c>
      <c r="D34" s="203"/>
      <c r="E34" s="202" t="s">
        <v>29</v>
      </c>
      <c r="F34" s="203"/>
      <c r="G34" s="204"/>
      <c r="H34" s="117" t="s">
        <v>15</v>
      </c>
      <c r="I34" s="102" t="s">
        <v>16</v>
      </c>
    </row>
    <row r="35" spans="1:9" ht="18.75" customHeight="1">
      <c r="A35" s="219" t="s">
        <v>30</v>
      </c>
      <c r="B35" s="219"/>
      <c r="C35" s="219"/>
      <c r="D35" s="219"/>
      <c r="E35" s="219"/>
      <c r="F35" s="219"/>
      <c r="G35" s="219"/>
      <c r="H35" s="219"/>
      <c r="I35" s="33"/>
    </row>
    <row r="36" spans="1:9">
      <c r="A36" s="41">
        <v>1</v>
      </c>
      <c r="B36" s="41"/>
      <c r="C36" s="193"/>
      <c r="D36" s="194"/>
      <c r="E36" s="193"/>
      <c r="F36" s="194"/>
      <c r="G36" s="195"/>
      <c r="H36" s="41"/>
      <c r="I36" s="98">
        <f>H36*1</f>
        <v>0</v>
      </c>
    </row>
    <row r="37" spans="1:9">
      <c r="A37" s="41">
        <v>2</v>
      </c>
      <c r="B37" s="41"/>
      <c r="C37" s="193"/>
      <c r="D37" s="194"/>
      <c r="E37" s="193"/>
      <c r="F37" s="194"/>
      <c r="G37" s="195"/>
      <c r="H37" s="41"/>
      <c r="I37" s="98">
        <f>H37*1</f>
        <v>0</v>
      </c>
    </row>
    <row r="38" spans="1:9">
      <c r="A38" s="41">
        <v>3</v>
      </c>
      <c r="B38" s="41"/>
      <c r="C38" s="193"/>
      <c r="D38" s="195"/>
      <c r="E38" s="193"/>
      <c r="F38" s="194"/>
      <c r="G38" s="195"/>
      <c r="H38" s="41"/>
      <c r="I38" s="98">
        <f t="shared" ref="I38" si="2">H38*1</f>
        <v>0</v>
      </c>
    </row>
    <row r="39" spans="1:9" ht="21">
      <c r="A39" s="219" t="s">
        <v>31</v>
      </c>
      <c r="B39" s="219"/>
      <c r="C39" s="219"/>
      <c r="D39" s="219"/>
      <c r="E39" s="219"/>
      <c r="F39" s="219"/>
      <c r="G39" s="219"/>
      <c r="H39" s="219"/>
      <c r="I39" s="33"/>
    </row>
    <row r="40" spans="1:9">
      <c r="A40" s="41">
        <v>1</v>
      </c>
      <c r="B40" s="41"/>
      <c r="C40" s="193"/>
      <c r="D40" s="195"/>
      <c r="E40" s="193"/>
      <c r="F40" s="194"/>
      <c r="G40" s="195"/>
      <c r="H40" s="41"/>
      <c r="I40" s="98">
        <f>H40*2</f>
        <v>0</v>
      </c>
    </row>
    <row r="41" spans="1:9">
      <c r="A41" s="41">
        <v>2</v>
      </c>
      <c r="B41" s="41"/>
      <c r="C41" s="193"/>
      <c r="D41" s="195"/>
      <c r="E41" s="193"/>
      <c r="F41" s="194"/>
      <c r="G41" s="195"/>
      <c r="H41" s="41"/>
      <c r="I41" s="98">
        <f t="shared" ref="I41:I54" si="3">H41*2</f>
        <v>0</v>
      </c>
    </row>
    <row r="42" spans="1:9">
      <c r="A42" s="41">
        <v>3</v>
      </c>
      <c r="B42" s="41"/>
      <c r="C42" s="193"/>
      <c r="D42" s="195"/>
      <c r="E42" s="193"/>
      <c r="F42" s="194"/>
      <c r="G42" s="195"/>
      <c r="H42" s="41"/>
      <c r="I42" s="98">
        <f t="shared" si="3"/>
        <v>0</v>
      </c>
    </row>
    <row r="43" spans="1:9">
      <c r="A43" s="41">
        <v>4</v>
      </c>
      <c r="B43" s="41"/>
      <c r="C43" s="193"/>
      <c r="D43" s="195"/>
      <c r="E43" s="193"/>
      <c r="F43" s="194"/>
      <c r="G43" s="195"/>
      <c r="H43" s="41"/>
      <c r="I43" s="98">
        <f t="shared" si="3"/>
        <v>0</v>
      </c>
    </row>
    <row r="44" spans="1:9">
      <c r="A44" s="41">
        <v>5</v>
      </c>
      <c r="B44" s="41"/>
      <c r="C44" s="193"/>
      <c r="D44" s="195"/>
      <c r="E44" s="193"/>
      <c r="F44" s="194"/>
      <c r="G44" s="195"/>
      <c r="H44" s="41"/>
      <c r="I44" s="98">
        <f t="shared" si="3"/>
        <v>0</v>
      </c>
    </row>
    <row r="45" spans="1:9">
      <c r="A45" s="41">
        <v>6</v>
      </c>
      <c r="B45" s="41"/>
      <c r="C45" s="193"/>
      <c r="D45" s="195"/>
      <c r="E45" s="193"/>
      <c r="F45" s="194"/>
      <c r="G45" s="195"/>
      <c r="H45" s="41"/>
      <c r="I45" s="98">
        <f t="shared" si="3"/>
        <v>0</v>
      </c>
    </row>
    <row r="46" spans="1:9">
      <c r="A46" s="41">
        <v>7</v>
      </c>
      <c r="B46" s="41"/>
      <c r="C46" s="193"/>
      <c r="D46" s="195"/>
      <c r="E46" s="193"/>
      <c r="F46" s="194"/>
      <c r="G46" s="195"/>
      <c r="H46" s="41"/>
      <c r="I46" s="98">
        <f t="shared" si="3"/>
        <v>0</v>
      </c>
    </row>
    <row r="47" spans="1:9">
      <c r="A47" s="41">
        <v>8</v>
      </c>
      <c r="B47" s="41"/>
      <c r="C47" s="193"/>
      <c r="D47" s="195"/>
      <c r="E47" s="193"/>
      <c r="F47" s="194"/>
      <c r="G47" s="195"/>
      <c r="H47" s="41"/>
      <c r="I47" s="98">
        <f t="shared" si="3"/>
        <v>0</v>
      </c>
    </row>
    <row r="48" spans="1:9">
      <c r="A48" s="41">
        <v>9</v>
      </c>
      <c r="B48" s="41"/>
      <c r="C48" s="193"/>
      <c r="D48" s="195"/>
      <c r="E48" s="193"/>
      <c r="F48" s="194"/>
      <c r="G48" s="195"/>
      <c r="H48" s="41"/>
      <c r="I48" s="98">
        <f t="shared" si="3"/>
        <v>0</v>
      </c>
    </row>
    <row r="49" spans="1:9">
      <c r="A49" s="41">
        <v>10</v>
      </c>
      <c r="B49" s="41"/>
      <c r="C49" s="193"/>
      <c r="D49" s="195"/>
      <c r="E49" s="193"/>
      <c r="F49" s="194"/>
      <c r="G49" s="195"/>
      <c r="H49" s="41"/>
      <c r="I49" s="98">
        <f t="shared" si="3"/>
        <v>0</v>
      </c>
    </row>
    <row r="50" spans="1:9">
      <c r="A50" s="41">
        <v>11</v>
      </c>
      <c r="B50" s="41"/>
      <c r="C50" s="193"/>
      <c r="D50" s="195"/>
      <c r="E50" s="193"/>
      <c r="F50" s="194"/>
      <c r="G50" s="195"/>
      <c r="H50" s="41"/>
      <c r="I50" s="98">
        <f t="shared" si="3"/>
        <v>0</v>
      </c>
    </row>
    <row r="51" spans="1:9" ht="20.25" customHeight="1">
      <c r="A51" s="41">
        <v>12</v>
      </c>
      <c r="B51" s="41"/>
      <c r="C51" s="193"/>
      <c r="D51" s="195"/>
      <c r="E51" s="193"/>
      <c r="F51" s="194"/>
      <c r="G51" s="195"/>
      <c r="H51" s="41"/>
      <c r="I51" s="98">
        <f t="shared" si="3"/>
        <v>0</v>
      </c>
    </row>
    <row r="52" spans="1:9" ht="20.25" customHeight="1">
      <c r="A52" s="41">
        <v>13</v>
      </c>
      <c r="B52" s="41"/>
      <c r="C52" s="193"/>
      <c r="D52" s="195"/>
      <c r="E52" s="193"/>
      <c r="F52" s="194"/>
      <c r="G52" s="195"/>
      <c r="H52" s="41"/>
      <c r="I52" s="98">
        <f t="shared" si="3"/>
        <v>0</v>
      </c>
    </row>
    <row r="53" spans="1:9" ht="20.25" customHeight="1">
      <c r="A53" s="41">
        <v>14</v>
      </c>
      <c r="B53" s="41"/>
      <c r="C53" s="193"/>
      <c r="D53" s="195"/>
      <c r="E53" s="245"/>
      <c r="F53" s="246"/>
      <c r="G53" s="247"/>
      <c r="H53" s="41"/>
      <c r="I53" s="98">
        <f t="shared" si="3"/>
        <v>0</v>
      </c>
    </row>
    <row r="54" spans="1:9" ht="20.25" customHeight="1">
      <c r="A54" s="41">
        <v>15</v>
      </c>
      <c r="B54" s="41"/>
      <c r="C54" s="193"/>
      <c r="D54" s="195"/>
      <c r="E54" s="193"/>
      <c r="F54" s="194"/>
      <c r="G54" s="195"/>
      <c r="H54" s="41"/>
      <c r="I54" s="98">
        <f t="shared" si="3"/>
        <v>0</v>
      </c>
    </row>
    <row r="55" spans="1:9" ht="21">
      <c r="A55" s="219" t="s">
        <v>33</v>
      </c>
      <c r="B55" s="219"/>
      <c r="C55" s="219"/>
      <c r="D55" s="219"/>
      <c r="E55" s="219"/>
      <c r="F55" s="219"/>
      <c r="G55" s="219"/>
      <c r="H55" s="219"/>
      <c r="I55" s="34"/>
    </row>
    <row r="56" spans="1:9" s="149" customFormat="1" ht="36">
      <c r="A56" s="147" t="s">
        <v>26</v>
      </c>
      <c r="B56" s="147" t="s">
        <v>27</v>
      </c>
      <c r="C56" s="202" t="s">
        <v>28</v>
      </c>
      <c r="D56" s="203"/>
      <c r="E56" s="202" t="s">
        <v>29</v>
      </c>
      <c r="F56" s="203"/>
      <c r="G56" s="204"/>
      <c r="H56" s="148" t="s">
        <v>15</v>
      </c>
      <c r="I56" s="102" t="s">
        <v>16</v>
      </c>
    </row>
    <row r="57" spans="1:9">
      <c r="A57" s="41">
        <v>1</v>
      </c>
      <c r="B57" s="41"/>
      <c r="C57" s="193"/>
      <c r="D57" s="195"/>
      <c r="E57" s="193"/>
      <c r="F57" s="194"/>
      <c r="G57" s="195"/>
      <c r="H57" s="41"/>
      <c r="I57" s="98">
        <f>H57*2</f>
        <v>0</v>
      </c>
    </row>
    <row r="58" spans="1:9">
      <c r="A58" s="41">
        <v>2</v>
      </c>
      <c r="B58" s="41"/>
      <c r="C58" s="193"/>
      <c r="D58" s="195"/>
      <c r="E58" s="193"/>
      <c r="F58" s="194"/>
      <c r="G58" s="195"/>
      <c r="H58" s="41"/>
      <c r="I58" s="98">
        <f t="shared" ref="I58:I66" si="4">H58*2</f>
        <v>0</v>
      </c>
    </row>
    <row r="59" spans="1:9">
      <c r="A59" s="41">
        <v>3</v>
      </c>
      <c r="B59" s="41"/>
      <c r="C59" s="193"/>
      <c r="D59" s="195"/>
      <c r="E59" s="193"/>
      <c r="F59" s="194"/>
      <c r="G59" s="195"/>
      <c r="H59" s="41"/>
      <c r="I59" s="98">
        <f t="shared" si="4"/>
        <v>0</v>
      </c>
    </row>
    <row r="60" spans="1:9">
      <c r="A60" s="41">
        <v>4</v>
      </c>
      <c r="B60" s="41"/>
      <c r="C60" s="193"/>
      <c r="D60" s="195"/>
      <c r="E60" s="193"/>
      <c r="F60" s="194"/>
      <c r="G60" s="195"/>
      <c r="H60" s="41"/>
      <c r="I60" s="98">
        <f t="shared" si="4"/>
        <v>0</v>
      </c>
    </row>
    <row r="61" spans="1:9">
      <c r="A61" s="41">
        <v>5</v>
      </c>
      <c r="B61" s="41"/>
      <c r="C61" s="193"/>
      <c r="D61" s="195"/>
      <c r="E61" s="193"/>
      <c r="F61" s="194"/>
      <c r="G61" s="195"/>
      <c r="H61" s="41"/>
      <c r="I61" s="98">
        <f t="shared" si="4"/>
        <v>0</v>
      </c>
    </row>
    <row r="62" spans="1:9">
      <c r="A62" s="41">
        <v>6</v>
      </c>
      <c r="B62" s="41"/>
      <c r="C62" s="193"/>
      <c r="D62" s="195"/>
      <c r="E62" s="193"/>
      <c r="F62" s="194"/>
      <c r="G62" s="195"/>
      <c r="H62" s="41"/>
      <c r="I62" s="98">
        <f t="shared" si="4"/>
        <v>0</v>
      </c>
    </row>
    <row r="63" spans="1:9">
      <c r="A63" s="41">
        <v>7</v>
      </c>
      <c r="B63" s="41"/>
      <c r="C63" s="193"/>
      <c r="D63" s="195"/>
      <c r="E63" s="193"/>
      <c r="F63" s="194"/>
      <c r="G63" s="195"/>
      <c r="H63" s="41"/>
      <c r="I63" s="98">
        <f t="shared" si="4"/>
        <v>0</v>
      </c>
    </row>
    <row r="64" spans="1:9">
      <c r="A64" s="41">
        <v>8</v>
      </c>
      <c r="B64" s="41"/>
      <c r="C64" s="193"/>
      <c r="D64" s="195"/>
      <c r="E64" s="193"/>
      <c r="F64" s="194"/>
      <c r="G64" s="195"/>
      <c r="H64" s="41"/>
      <c r="I64" s="98">
        <f t="shared" si="4"/>
        <v>0</v>
      </c>
    </row>
    <row r="65" spans="1:9">
      <c r="A65" s="41">
        <v>9</v>
      </c>
      <c r="B65" s="41"/>
      <c r="C65" s="193"/>
      <c r="D65" s="195"/>
      <c r="E65" s="193"/>
      <c r="F65" s="194"/>
      <c r="G65" s="195"/>
      <c r="H65" s="41"/>
      <c r="I65" s="98">
        <f t="shared" si="4"/>
        <v>0</v>
      </c>
    </row>
    <row r="66" spans="1:9">
      <c r="A66" s="41">
        <v>10</v>
      </c>
      <c r="B66" s="41"/>
      <c r="C66" s="193"/>
      <c r="D66" s="195"/>
      <c r="E66" s="193"/>
      <c r="F66" s="194"/>
      <c r="G66" s="195"/>
      <c r="H66" s="41"/>
      <c r="I66" s="98">
        <f t="shared" si="4"/>
        <v>0</v>
      </c>
    </row>
    <row r="67" spans="1:9" ht="21">
      <c r="A67" s="219" t="s">
        <v>34</v>
      </c>
      <c r="B67" s="219"/>
      <c r="C67" s="219"/>
      <c r="D67" s="219"/>
      <c r="E67" s="219"/>
      <c r="F67" s="219"/>
      <c r="G67" s="219"/>
      <c r="H67" s="219"/>
      <c r="I67" s="34"/>
    </row>
    <row r="68" spans="1:9">
      <c r="A68" s="41">
        <v>1</v>
      </c>
      <c r="B68" s="41"/>
      <c r="C68" s="193"/>
      <c r="D68" s="195"/>
      <c r="E68" s="193"/>
      <c r="F68" s="194"/>
      <c r="G68" s="195"/>
      <c r="H68" s="41"/>
      <c r="I68" s="98">
        <f>H68*1</f>
        <v>0</v>
      </c>
    </row>
    <row r="69" spans="1:9">
      <c r="A69" s="41">
        <v>2</v>
      </c>
      <c r="B69" s="41"/>
      <c r="C69" s="193"/>
      <c r="D69" s="195"/>
      <c r="E69" s="193"/>
      <c r="F69" s="194"/>
      <c r="G69" s="195"/>
      <c r="H69" s="41"/>
      <c r="I69" s="98">
        <f t="shared" ref="I69:I72" si="5">H69*1</f>
        <v>0</v>
      </c>
    </row>
    <row r="70" spans="1:9">
      <c r="A70" s="41">
        <v>3</v>
      </c>
      <c r="B70" s="41"/>
      <c r="C70" s="193"/>
      <c r="D70" s="195"/>
      <c r="E70" s="193"/>
      <c r="F70" s="194"/>
      <c r="G70" s="195"/>
      <c r="H70" s="41"/>
      <c r="I70" s="98">
        <f t="shared" si="5"/>
        <v>0</v>
      </c>
    </row>
    <row r="71" spans="1:9">
      <c r="A71" s="41">
        <v>4</v>
      </c>
      <c r="B71" s="41"/>
      <c r="C71" s="193"/>
      <c r="D71" s="195"/>
      <c r="E71" s="193"/>
      <c r="F71" s="194"/>
      <c r="G71" s="195"/>
      <c r="H71" s="41"/>
      <c r="I71" s="98">
        <f t="shared" si="5"/>
        <v>0</v>
      </c>
    </row>
    <row r="72" spans="1:9">
      <c r="A72" s="41">
        <v>5</v>
      </c>
      <c r="B72" s="41"/>
      <c r="C72" s="193"/>
      <c r="D72" s="195"/>
      <c r="E72" s="193"/>
      <c r="F72" s="194"/>
      <c r="G72" s="195"/>
      <c r="H72" s="41"/>
      <c r="I72" s="98">
        <f t="shared" si="5"/>
        <v>0</v>
      </c>
    </row>
    <row r="73" spans="1:9" s="22" customFormat="1" ht="21">
      <c r="A73" s="214" t="s">
        <v>35</v>
      </c>
      <c r="B73" s="215"/>
      <c r="C73" s="215"/>
      <c r="D73" s="215"/>
      <c r="E73" s="215"/>
      <c r="F73" s="215"/>
      <c r="G73" s="215"/>
      <c r="H73" s="216"/>
      <c r="I73" s="35"/>
    </row>
    <row r="74" spans="1:9" s="109" customFormat="1" ht="36">
      <c r="A74" s="107" t="s">
        <v>26</v>
      </c>
      <c r="B74" s="107" t="s">
        <v>27</v>
      </c>
      <c r="C74" s="202" t="s">
        <v>28</v>
      </c>
      <c r="D74" s="203"/>
      <c r="E74" s="202" t="s">
        <v>29</v>
      </c>
      <c r="F74" s="203"/>
      <c r="G74" s="204"/>
      <c r="H74" s="117" t="s">
        <v>15</v>
      </c>
      <c r="I74" s="102" t="s">
        <v>16</v>
      </c>
    </row>
    <row r="75" spans="1:9" ht="15.75" customHeight="1">
      <c r="A75" s="41">
        <v>1</v>
      </c>
      <c r="B75" s="41"/>
      <c r="C75" s="193"/>
      <c r="D75" s="195"/>
      <c r="E75" s="193"/>
      <c r="F75" s="194"/>
      <c r="G75" s="195"/>
      <c r="H75" s="41"/>
      <c r="I75" s="98">
        <f>H75*0.5</f>
        <v>0</v>
      </c>
    </row>
    <row r="76" spans="1:9">
      <c r="A76" s="41">
        <v>2</v>
      </c>
      <c r="B76" s="41"/>
      <c r="C76" s="193"/>
      <c r="D76" s="195"/>
      <c r="E76" s="193"/>
      <c r="F76" s="194"/>
      <c r="G76" s="195"/>
      <c r="H76" s="41"/>
      <c r="I76" s="98">
        <f t="shared" ref="I76:I79" si="6">H76*0.5</f>
        <v>0</v>
      </c>
    </row>
    <row r="77" spans="1:9">
      <c r="A77" s="41">
        <v>3</v>
      </c>
      <c r="B77" s="41"/>
      <c r="C77" s="193"/>
      <c r="D77" s="195"/>
      <c r="E77" s="193"/>
      <c r="F77" s="194"/>
      <c r="G77" s="195"/>
      <c r="H77" s="41"/>
      <c r="I77" s="98">
        <f t="shared" si="6"/>
        <v>0</v>
      </c>
    </row>
    <row r="78" spans="1:9">
      <c r="A78" s="41">
        <v>4</v>
      </c>
      <c r="B78" s="41"/>
      <c r="C78" s="193"/>
      <c r="D78" s="195"/>
      <c r="E78" s="193"/>
      <c r="F78" s="194"/>
      <c r="G78" s="195"/>
      <c r="H78" s="41"/>
      <c r="I78" s="98">
        <f t="shared" si="6"/>
        <v>0</v>
      </c>
    </row>
    <row r="79" spans="1:9">
      <c r="A79" s="41">
        <v>5</v>
      </c>
      <c r="B79" s="41"/>
      <c r="C79" s="193"/>
      <c r="D79" s="195"/>
      <c r="E79" s="193"/>
      <c r="F79" s="194"/>
      <c r="G79" s="195"/>
      <c r="H79" s="41"/>
      <c r="I79" s="98">
        <f t="shared" si="6"/>
        <v>0</v>
      </c>
    </row>
    <row r="80" spans="1:9" s="22" customFormat="1" ht="21">
      <c r="A80" s="211" t="s">
        <v>36</v>
      </c>
      <c r="B80" s="212"/>
      <c r="C80" s="212"/>
      <c r="D80" s="212"/>
      <c r="E80" s="212"/>
      <c r="F80" s="212"/>
      <c r="G80" s="212"/>
      <c r="H80" s="213"/>
      <c r="I80" s="36"/>
    </row>
    <row r="81" spans="1:9" s="109" customFormat="1" ht="36">
      <c r="A81" s="107" t="s">
        <v>26</v>
      </c>
      <c r="B81" s="107" t="s">
        <v>27</v>
      </c>
      <c r="C81" s="202" t="s">
        <v>28</v>
      </c>
      <c r="D81" s="203"/>
      <c r="E81" s="202" t="s">
        <v>29</v>
      </c>
      <c r="F81" s="203"/>
      <c r="G81" s="204"/>
      <c r="H81" s="117" t="s">
        <v>15</v>
      </c>
      <c r="I81" s="102" t="s">
        <v>16</v>
      </c>
    </row>
    <row r="82" spans="1:9" s="22" customFormat="1" ht="21">
      <c r="A82" s="199" t="s">
        <v>37</v>
      </c>
      <c r="B82" s="200"/>
      <c r="C82" s="200"/>
      <c r="D82" s="200"/>
      <c r="E82" s="200"/>
      <c r="F82" s="200"/>
      <c r="G82" s="200"/>
      <c r="H82" s="201"/>
      <c r="I82" s="35"/>
    </row>
    <row r="83" spans="1:9" ht="17.25" customHeight="1">
      <c r="A83" s="41">
        <v>1</v>
      </c>
      <c r="B83" s="41"/>
      <c r="C83" s="193"/>
      <c r="D83" s="195"/>
      <c r="E83" s="193"/>
      <c r="F83" s="194"/>
      <c r="G83" s="195"/>
      <c r="H83" s="97"/>
      <c r="I83" s="98">
        <f>H83*4</f>
        <v>0</v>
      </c>
    </row>
    <row r="84" spans="1:9">
      <c r="A84" s="41">
        <v>2</v>
      </c>
      <c r="B84" s="41"/>
      <c r="C84" s="193"/>
      <c r="D84" s="195"/>
      <c r="E84" s="193"/>
      <c r="F84" s="194"/>
      <c r="G84" s="195"/>
      <c r="H84" s="41"/>
      <c r="I84" s="98">
        <f t="shared" ref="I84:I85" si="7">H84*4</f>
        <v>0</v>
      </c>
    </row>
    <row r="85" spans="1:9">
      <c r="A85" s="41">
        <v>3</v>
      </c>
      <c r="B85" s="41"/>
      <c r="C85" s="193"/>
      <c r="D85" s="195"/>
      <c r="E85" s="193"/>
      <c r="F85" s="194"/>
      <c r="G85" s="195"/>
      <c r="H85" s="41"/>
      <c r="I85" s="98">
        <f t="shared" si="7"/>
        <v>0</v>
      </c>
    </row>
    <row r="86" spans="1:9" s="22" customFormat="1" ht="21">
      <c r="A86" s="199" t="s">
        <v>38</v>
      </c>
      <c r="B86" s="200"/>
      <c r="C86" s="200"/>
      <c r="D86" s="200"/>
      <c r="E86" s="200"/>
      <c r="F86" s="200"/>
      <c r="G86" s="200"/>
      <c r="H86" s="201"/>
      <c r="I86" s="35"/>
    </row>
    <row r="87" spans="1:9" ht="18" customHeight="1">
      <c r="A87" s="41">
        <v>1</v>
      </c>
      <c r="B87" s="41"/>
      <c r="C87" s="193"/>
      <c r="D87" s="195"/>
      <c r="E87" s="193"/>
      <c r="F87" s="194"/>
      <c r="G87" s="195"/>
      <c r="H87" s="41"/>
      <c r="I87" s="98">
        <f>(H87*4)/2</f>
        <v>0</v>
      </c>
    </row>
    <row r="88" spans="1:9">
      <c r="A88" s="41">
        <v>2</v>
      </c>
      <c r="B88" s="41"/>
      <c r="C88" s="193"/>
      <c r="D88" s="195"/>
      <c r="E88" s="193"/>
      <c r="F88" s="194"/>
      <c r="G88" s="195"/>
      <c r="H88" s="41"/>
      <c r="I88" s="98">
        <f t="shared" ref="I88:I89" si="8">(H88*4)/2</f>
        <v>0</v>
      </c>
    </row>
    <row r="89" spans="1:9">
      <c r="A89" s="41">
        <v>3</v>
      </c>
      <c r="B89" s="41"/>
      <c r="C89" s="193"/>
      <c r="D89" s="195"/>
      <c r="E89" s="193"/>
      <c r="F89" s="194"/>
      <c r="G89" s="195"/>
      <c r="H89" s="41"/>
      <c r="I89" s="98">
        <f t="shared" si="8"/>
        <v>0</v>
      </c>
    </row>
    <row r="90" spans="1:9" ht="21">
      <c r="A90" s="205" t="s">
        <v>39</v>
      </c>
      <c r="B90" s="206"/>
      <c r="C90" s="206"/>
      <c r="D90" s="206"/>
      <c r="E90" s="206"/>
      <c r="F90" s="206"/>
      <c r="G90" s="206"/>
      <c r="H90" s="207"/>
      <c r="I90" s="26"/>
    </row>
    <row r="91" spans="1:9" ht="36">
      <c r="A91" s="107" t="s">
        <v>26</v>
      </c>
      <c r="B91" s="107" t="s">
        <v>27</v>
      </c>
      <c r="C91" s="202" t="s">
        <v>28</v>
      </c>
      <c r="D91" s="203"/>
      <c r="E91" s="202" t="s">
        <v>29</v>
      </c>
      <c r="F91" s="203"/>
      <c r="G91" s="204"/>
      <c r="H91" s="117" t="s">
        <v>15</v>
      </c>
      <c r="I91" s="102" t="s">
        <v>16</v>
      </c>
    </row>
    <row r="92" spans="1:9" ht="21">
      <c r="A92" s="199" t="s">
        <v>40</v>
      </c>
      <c r="B92" s="200"/>
      <c r="C92" s="200"/>
      <c r="D92" s="200"/>
      <c r="E92" s="200"/>
      <c r="F92" s="200"/>
      <c r="G92" s="200"/>
      <c r="H92" s="201"/>
      <c r="I92" s="35"/>
    </row>
    <row r="93" spans="1:9">
      <c r="A93" s="41">
        <v>1</v>
      </c>
      <c r="B93" s="41"/>
      <c r="C93" s="193"/>
      <c r="D93" s="195"/>
      <c r="E93" s="193"/>
      <c r="F93" s="194"/>
      <c r="G93" s="195"/>
      <c r="H93" s="41"/>
      <c r="I93" s="98">
        <f>H93*3</f>
        <v>0</v>
      </c>
    </row>
    <row r="94" spans="1:9">
      <c r="A94" s="41">
        <v>2</v>
      </c>
      <c r="B94" s="41"/>
      <c r="C94" s="193"/>
      <c r="D94" s="195"/>
      <c r="E94" s="193"/>
      <c r="F94" s="194"/>
      <c r="G94" s="195"/>
      <c r="H94" s="41"/>
      <c r="I94" s="98">
        <f t="shared" ref="I94:I95" si="9">H94*3</f>
        <v>0</v>
      </c>
    </row>
    <row r="95" spans="1:9">
      <c r="A95" s="41">
        <v>3</v>
      </c>
      <c r="B95" s="41"/>
      <c r="C95" s="193"/>
      <c r="D95" s="195"/>
      <c r="E95" s="193"/>
      <c r="F95" s="194"/>
      <c r="G95" s="195"/>
      <c r="H95" s="41"/>
      <c r="I95" s="98">
        <f t="shared" si="9"/>
        <v>0</v>
      </c>
    </row>
    <row r="96" spans="1:9" s="22" customFormat="1" ht="21">
      <c r="A96" s="199" t="s">
        <v>199</v>
      </c>
      <c r="B96" s="200"/>
      <c r="C96" s="200"/>
      <c r="D96" s="200"/>
      <c r="E96" s="200"/>
      <c r="F96" s="200"/>
      <c r="G96" s="200"/>
      <c r="H96" s="201"/>
      <c r="I96" s="35"/>
    </row>
    <row r="97" spans="1:9">
      <c r="A97" s="41">
        <v>1</v>
      </c>
      <c r="B97" s="41"/>
      <c r="C97" s="193"/>
      <c r="D97" s="195"/>
      <c r="E97" s="193"/>
      <c r="F97" s="194"/>
      <c r="G97" s="195"/>
      <c r="H97" s="41"/>
      <c r="I97" s="98">
        <f>(H97*3)/2</f>
        <v>0</v>
      </c>
    </row>
    <row r="98" spans="1:9">
      <c r="A98" s="41">
        <v>2</v>
      </c>
      <c r="B98" s="41"/>
      <c r="C98" s="193"/>
      <c r="D98" s="195"/>
      <c r="E98" s="193"/>
      <c r="F98" s="194"/>
      <c r="G98" s="195"/>
      <c r="H98" s="41"/>
      <c r="I98" s="98">
        <f t="shared" ref="I98:I99" si="10">(H98*3)/2</f>
        <v>0</v>
      </c>
    </row>
    <row r="99" spans="1:9">
      <c r="A99" s="41">
        <v>3</v>
      </c>
      <c r="B99" s="41"/>
      <c r="C99" s="193"/>
      <c r="D99" s="195"/>
      <c r="E99" s="193"/>
      <c r="F99" s="194"/>
      <c r="G99" s="195"/>
      <c r="H99" s="41"/>
      <c r="I99" s="98">
        <f t="shared" si="10"/>
        <v>0</v>
      </c>
    </row>
    <row r="100" spans="1:9" s="22" customFormat="1" ht="21">
      <c r="A100" s="208" t="s">
        <v>41</v>
      </c>
      <c r="B100" s="209"/>
      <c r="C100" s="209"/>
      <c r="D100" s="209"/>
      <c r="E100" s="209"/>
      <c r="F100" s="209"/>
      <c r="G100" s="209"/>
      <c r="H100" s="210"/>
      <c r="I100" s="98"/>
    </row>
    <row r="101" spans="1:9" s="109" customFormat="1" ht="42">
      <c r="A101" s="107" t="s">
        <v>26</v>
      </c>
      <c r="B101" s="107" t="s">
        <v>27</v>
      </c>
      <c r="C101" s="202" t="s">
        <v>28</v>
      </c>
      <c r="D101" s="203"/>
      <c r="E101" s="202" t="s">
        <v>29</v>
      </c>
      <c r="F101" s="203"/>
      <c r="G101" s="204"/>
      <c r="H101" s="107" t="s">
        <v>15</v>
      </c>
      <c r="I101" s="102" t="s">
        <v>16</v>
      </c>
    </row>
    <row r="102" spans="1:9" s="22" customFormat="1" ht="21">
      <c r="A102" s="199" t="s">
        <v>42</v>
      </c>
      <c r="B102" s="200"/>
      <c r="C102" s="200"/>
      <c r="D102" s="200"/>
      <c r="E102" s="200"/>
      <c r="F102" s="200"/>
      <c r="G102" s="200"/>
      <c r="H102" s="201"/>
      <c r="I102" s="35"/>
    </row>
    <row r="103" spans="1:9">
      <c r="A103" s="41">
        <v>1</v>
      </c>
      <c r="B103" s="97"/>
      <c r="C103" s="193"/>
      <c r="D103" s="195"/>
      <c r="E103" s="193"/>
      <c r="F103" s="194"/>
      <c r="G103" s="195"/>
      <c r="H103" s="97"/>
      <c r="I103" s="98">
        <f>H103*3</f>
        <v>0</v>
      </c>
    </row>
    <row r="104" spans="1:9">
      <c r="A104" s="41">
        <v>2</v>
      </c>
      <c r="B104" s="41"/>
      <c r="C104" s="193"/>
      <c r="D104" s="195"/>
      <c r="E104" s="193"/>
      <c r="F104" s="194"/>
      <c r="G104" s="195"/>
      <c r="H104" s="41"/>
      <c r="I104" s="98">
        <f t="shared" ref="I104:I105" si="11">H104*3</f>
        <v>0</v>
      </c>
    </row>
    <row r="105" spans="1:9">
      <c r="A105" s="41">
        <v>3</v>
      </c>
      <c r="B105" s="41"/>
      <c r="C105" s="193"/>
      <c r="D105" s="195"/>
      <c r="E105" s="193"/>
      <c r="F105" s="194"/>
      <c r="G105" s="195"/>
      <c r="H105" s="41"/>
      <c r="I105" s="98">
        <f t="shared" si="11"/>
        <v>0</v>
      </c>
    </row>
    <row r="106" spans="1:9" s="22" customFormat="1" ht="21">
      <c r="A106" s="199" t="s">
        <v>200</v>
      </c>
      <c r="B106" s="200"/>
      <c r="C106" s="200"/>
      <c r="D106" s="200"/>
      <c r="E106" s="200"/>
      <c r="F106" s="200"/>
      <c r="G106" s="200"/>
      <c r="H106" s="201"/>
      <c r="I106" s="35"/>
    </row>
    <row r="107" spans="1:9">
      <c r="A107" s="41">
        <v>1</v>
      </c>
      <c r="B107" s="41"/>
      <c r="C107" s="193"/>
      <c r="D107" s="194"/>
      <c r="E107" s="193"/>
      <c r="F107" s="194"/>
      <c r="G107" s="195"/>
      <c r="H107" s="41"/>
      <c r="I107" s="98">
        <f t="shared" ref="I107:I109" si="12">(H107*3)/2</f>
        <v>0</v>
      </c>
    </row>
    <row r="108" spans="1:9">
      <c r="A108" s="41">
        <v>2</v>
      </c>
      <c r="B108" s="41"/>
      <c r="C108" s="193"/>
      <c r="D108" s="195"/>
      <c r="E108" s="193"/>
      <c r="F108" s="194"/>
      <c r="G108" s="195"/>
      <c r="H108" s="41"/>
      <c r="I108" s="98">
        <f t="shared" si="12"/>
        <v>0</v>
      </c>
    </row>
    <row r="109" spans="1:9">
      <c r="A109" s="41">
        <v>3</v>
      </c>
      <c r="B109" s="41"/>
      <c r="C109" s="193"/>
      <c r="D109" s="195"/>
      <c r="E109" s="193"/>
      <c r="F109" s="194"/>
      <c r="G109" s="195"/>
      <c r="H109" s="41"/>
      <c r="I109" s="98">
        <f t="shared" si="12"/>
        <v>0</v>
      </c>
    </row>
    <row r="110" spans="1:9" s="22" customFormat="1" ht="21">
      <c r="A110" s="208" t="s">
        <v>43</v>
      </c>
      <c r="B110" s="209"/>
      <c r="C110" s="209"/>
      <c r="D110" s="209"/>
      <c r="E110" s="209"/>
      <c r="F110" s="209"/>
      <c r="G110" s="209"/>
      <c r="H110" s="210"/>
      <c r="I110" s="26"/>
    </row>
    <row r="111" spans="1:9" s="109" customFormat="1" ht="42">
      <c r="A111" s="107" t="s">
        <v>26</v>
      </c>
      <c r="B111" s="107" t="s">
        <v>27</v>
      </c>
      <c r="C111" s="202" t="s">
        <v>28</v>
      </c>
      <c r="D111" s="203"/>
      <c r="E111" s="202" t="s">
        <v>29</v>
      </c>
      <c r="F111" s="203"/>
      <c r="G111" s="204"/>
      <c r="H111" s="107" t="s">
        <v>15</v>
      </c>
      <c r="I111" s="102" t="s">
        <v>16</v>
      </c>
    </row>
    <row r="112" spans="1:9" s="22" customFormat="1" ht="21">
      <c r="A112" s="199" t="s">
        <v>44</v>
      </c>
      <c r="B112" s="200"/>
      <c r="C112" s="200"/>
      <c r="D112" s="200"/>
      <c r="E112" s="200"/>
      <c r="F112" s="200"/>
      <c r="G112" s="200"/>
      <c r="H112" s="201"/>
      <c r="I112" s="35"/>
    </row>
    <row r="113" spans="1:9">
      <c r="A113" s="41">
        <v>1</v>
      </c>
      <c r="B113" s="97"/>
      <c r="C113" s="193"/>
      <c r="D113" s="195"/>
      <c r="E113" s="193"/>
      <c r="F113" s="194"/>
      <c r="G113" s="195"/>
      <c r="H113" s="97"/>
      <c r="I113" s="98">
        <f>H113*0.5</f>
        <v>0</v>
      </c>
    </row>
    <row r="114" spans="1:9">
      <c r="A114" s="41">
        <v>2</v>
      </c>
      <c r="B114" s="41"/>
      <c r="C114" s="193"/>
      <c r="D114" s="195"/>
      <c r="E114" s="193"/>
      <c r="F114" s="194"/>
      <c r="G114" s="195"/>
      <c r="H114" s="41"/>
      <c r="I114" s="98">
        <f t="shared" ref="I114:I115" si="13">H114*0.5</f>
        <v>0</v>
      </c>
    </row>
    <row r="115" spans="1:9">
      <c r="A115" s="41">
        <v>3</v>
      </c>
      <c r="B115" s="41"/>
      <c r="C115" s="193"/>
      <c r="D115" s="195"/>
      <c r="E115" s="193"/>
      <c r="F115" s="194"/>
      <c r="G115" s="195"/>
      <c r="H115" s="41"/>
      <c r="I115" s="98">
        <f t="shared" si="13"/>
        <v>0</v>
      </c>
    </row>
    <row r="116" spans="1:9" s="22" customFormat="1" ht="21">
      <c r="A116" s="199" t="s">
        <v>45</v>
      </c>
      <c r="B116" s="200"/>
      <c r="C116" s="200"/>
      <c r="D116" s="200"/>
      <c r="E116" s="200"/>
      <c r="F116" s="200"/>
      <c r="G116" s="200"/>
      <c r="H116" s="201"/>
      <c r="I116" s="35"/>
    </row>
    <row r="117" spans="1:9">
      <c r="A117" s="41">
        <v>1</v>
      </c>
      <c r="B117" s="41"/>
      <c r="C117" s="193"/>
      <c r="D117" s="195"/>
      <c r="E117" s="193"/>
      <c r="F117" s="194"/>
      <c r="G117" s="195"/>
      <c r="H117" s="41"/>
      <c r="I117" s="98">
        <f>(H117*0.5)/2</f>
        <v>0</v>
      </c>
    </row>
    <row r="118" spans="1:9">
      <c r="A118" s="41">
        <v>2</v>
      </c>
      <c r="B118" s="41"/>
      <c r="C118" s="193"/>
      <c r="D118" s="195"/>
      <c r="E118" s="193"/>
      <c r="F118" s="194"/>
      <c r="G118" s="195"/>
      <c r="H118" s="41"/>
      <c r="I118" s="98">
        <f t="shared" ref="I118:I119" si="14">(H118*0.5)/2</f>
        <v>0</v>
      </c>
    </row>
    <row r="119" spans="1:9">
      <c r="A119" s="41">
        <v>3</v>
      </c>
      <c r="B119" s="41"/>
      <c r="C119" s="193"/>
      <c r="D119" s="195"/>
      <c r="E119" s="193"/>
      <c r="F119" s="194"/>
      <c r="G119" s="195"/>
      <c r="H119" s="41"/>
      <c r="I119" s="98">
        <f t="shared" si="14"/>
        <v>0</v>
      </c>
    </row>
    <row r="120" spans="1:9" ht="21">
      <c r="A120" s="196" t="s">
        <v>46</v>
      </c>
      <c r="B120" s="197"/>
      <c r="C120" s="197"/>
      <c r="D120" s="197"/>
      <c r="E120" s="197"/>
      <c r="F120" s="197"/>
      <c r="G120" s="198"/>
      <c r="H120" s="116"/>
      <c r="I120" s="78">
        <f>SUM(I36:I119)</f>
        <v>0</v>
      </c>
    </row>
    <row r="121" spans="1:9">
      <c r="A121" s="111">
        <v>1.6</v>
      </c>
      <c r="B121" s="24" t="s">
        <v>152</v>
      </c>
    </row>
    <row r="122" spans="1:9" ht="21">
      <c r="A122" s="186" t="s">
        <v>4</v>
      </c>
      <c r="B122" s="186"/>
      <c r="C122" s="4"/>
      <c r="D122" s="231" t="s">
        <v>5</v>
      </c>
      <c r="E122" s="231"/>
      <c r="F122" s="231"/>
      <c r="G122" s="231"/>
      <c r="H122" s="231"/>
      <c r="I122" s="231"/>
    </row>
    <row r="123" spans="1:9">
      <c r="A123" s="217" t="s">
        <v>153</v>
      </c>
      <c r="B123" s="217"/>
      <c r="C123" s="217"/>
      <c r="D123" s="241" t="s">
        <v>155</v>
      </c>
      <c r="E123" s="241"/>
      <c r="F123" s="241"/>
      <c r="G123" s="241"/>
      <c r="H123" s="241"/>
      <c r="I123" s="241"/>
    </row>
    <row r="124" spans="1:9">
      <c r="A124" s="240" t="s">
        <v>154</v>
      </c>
      <c r="B124" s="240"/>
      <c r="C124" s="240"/>
      <c r="D124" s="242" t="s">
        <v>156</v>
      </c>
      <c r="E124" s="242"/>
      <c r="F124" s="242"/>
      <c r="G124" s="242"/>
      <c r="H124" s="242"/>
      <c r="I124" s="242"/>
    </row>
    <row r="125" spans="1:9" ht="21">
      <c r="A125" s="223" t="s">
        <v>10</v>
      </c>
      <c r="B125" s="223"/>
      <c r="C125" s="243" t="s">
        <v>11</v>
      </c>
      <c r="D125" s="223" t="s">
        <v>12</v>
      </c>
      <c r="E125" s="223"/>
      <c r="F125" s="224" t="s">
        <v>13</v>
      </c>
      <c r="G125" s="243" t="s">
        <v>14</v>
      </c>
      <c r="H125" s="223" t="s">
        <v>15</v>
      </c>
      <c r="I125" s="101" t="s">
        <v>16</v>
      </c>
    </row>
    <row r="126" spans="1:9" ht="42">
      <c r="A126" s="107" t="s">
        <v>17</v>
      </c>
      <c r="B126" s="118" t="s">
        <v>18</v>
      </c>
      <c r="C126" s="244"/>
      <c r="D126" s="107" t="s">
        <v>19</v>
      </c>
      <c r="E126" s="107" t="s">
        <v>20</v>
      </c>
      <c r="F126" s="224"/>
      <c r="G126" s="244"/>
      <c r="H126" s="223"/>
      <c r="I126" s="101" t="s">
        <v>21</v>
      </c>
    </row>
    <row r="127" spans="1:9" ht="21">
      <c r="A127" s="199" t="s">
        <v>22</v>
      </c>
      <c r="B127" s="200"/>
      <c r="C127" s="200"/>
      <c r="D127" s="200"/>
      <c r="E127" s="200"/>
      <c r="F127" s="200"/>
      <c r="G127" s="200"/>
      <c r="H127" s="201"/>
      <c r="I127" s="31"/>
    </row>
    <row r="128" spans="1:9">
      <c r="A128" s="41">
        <v>1</v>
      </c>
      <c r="B128" s="97"/>
      <c r="C128" s="97"/>
      <c r="D128" s="97"/>
      <c r="E128" s="97"/>
      <c r="F128" s="97"/>
      <c r="G128" s="97"/>
      <c r="H128" s="97"/>
      <c r="I128" s="98">
        <f>((((D128*3)+(E128*3.5))*H128)*G128/15)</f>
        <v>0</v>
      </c>
    </row>
    <row r="129" spans="1:9">
      <c r="A129" s="41">
        <v>2</v>
      </c>
      <c r="B129" s="41"/>
      <c r="C129" s="152"/>
      <c r="D129" s="97"/>
      <c r="E129" s="97"/>
      <c r="F129" s="97"/>
      <c r="G129" s="97"/>
      <c r="H129" s="97"/>
      <c r="I129" s="98">
        <f t="shared" ref="I129:I130" si="15">((((D129*3)+(E129*3.5))*H129)*G129/15)</f>
        <v>0</v>
      </c>
    </row>
    <row r="130" spans="1:9">
      <c r="A130" s="41">
        <v>3</v>
      </c>
      <c r="B130" s="41"/>
      <c r="C130" s="152"/>
      <c r="D130" s="97"/>
      <c r="E130" s="97"/>
      <c r="F130" s="97"/>
      <c r="G130" s="97"/>
      <c r="H130" s="97"/>
      <c r="I130" s="98">
        <f t="shared" si="15"/>
        <v>0</v>
      </c>
    </row>
    <row r="131" spans="1:9" ht="21">
      <c r="A131" s="220" t="s">
        <v>23</v>
      </c>
      <c r="B131" s="221"/>
      <c r="C131" s="221"/>
      <c r="D131" s="221"/>
      <c r="E131" s="221"/>
      <c r="F131" s="221"/>
      <c r="G131" s="221"/>
      <c r="H131" s="222"/>
      <c r="I131" s="32"/>
    </row>
    <row r="132" spans="1:9">
      <c r="A132" s="41"/>
      <c r="B132" s="97"/>
      <c r="C132" s="97"/>
      <c r="D132" s="97"/>
      <c r="E132" s="97"/>
      <c r="F132" s="97"/>
      <c r="G132" s="97"/>
      <c r="H132" s="97"/>
      <c r="I132" s="98">
        <f>((((D132*1)+(E132*2))*H132)*G132/15)</f>
        <v>0</v>
      </c>
    </row>
    <row r="133" spans="1:9">
      <c r="A133" s="41">
        <v>2</v>
      </c>
      <c r="B133" s="41"/>
      <c r="C133" s="152"/>
      <c r="D133" s="97"/>
      <c r="E133" s="97"/>
      <c r="F133" s="97"/>
      <c r="G133" s="97"/>
      <c r="H133" s="97"/>
      <c r="I133" s="98">
        <f t="shared" ref="I133:I134" si="16">((((D133*1)+(E133*2))*H133)*G133/15)</f>
        <v>0</v>
      </c>
    </row>
    <row r="134" spans="1:9">
      <c r="A134" s="41">
        <v>3</v>
      </c>
      <c r="B134" s="41"/>
      <c r="C134" s="152"/>
      <c r="D134" s="97"/>
      <c r="E134" s="97"/>
      <c r="F134" s="97"/>
      <c r="G134" s="97"/>
      <c r="H134" s="97"/>
      <c r="I134" s="98">
        <f t="shared" si="16"/>
        <v>0</v>
      </c>
    </row>
    <row r="135" spans="1:9" s="22" customFormat="1" ht="21">
      <c r="A135" s="202" t="s">
        <v>24</v>
      </c>
      <c r="B135" s="203"/>
      <c r="C135" s="204"/>
      <c r="D135" s="107">
        <f>SUM(D128:D132)</f>
        <v>0</v>
      </c>
      <c r="E135" s="107">
        <f>SUM(E128:E132)</f>
        <v>0</v>
      </c>
      <c r="F135" s="107">
        <f>SUM(F128:F132)</f>
        <v>0</v>
      </c>
      <c r="G135" s="107"/>
      <c r="H135" s="114">
        <f>SUM(H128:H132)</f>
        <v>0</v>
      </c>
      <c r="I135" s="17">
        <f>SUM(I128:I134)</f>
        <v>0</v>
      </c>
    </row>
    <row r="136" spans="1:9" s="22" customFormat="1" ht="20.25" customHeight="1">
      <c r="B136" s="110"/>
      <c r="C136" s="27"/>
      <c r="D136" s="109" t="s">
        <v>47</v>
      </c>
      <c r="E136" s="109" t="s">
        <v>48</v>
      </c>
      <c r="F136" s="22" t="s">
        <v>157</v>
      </c>
      <c r="G136" s="239" t="s">
        <v>49</v>
      </c>
      <c r="H136" s="239"/>
      <c r="I136" s="239"/>
    </row>
    <row r="137" spans="1:9" s="18" customFormat="1" ht="23.25">
      <c r="B137" s="28"/>
      <c r="C137" s="130" t="s">
        <v>50</v>
      </c>
      <c r="D137" s="30">
        <f>I32</f>
        <v>0</v>
      </c>
      <c r="E137" s="30">
        <f>I120</f>
        <v>0</v>
      </c>
      <c r="F137" s="30">
        <f>I135</f>
        <v>0</v>
      </c>
      <c r="G137" s="236">
        <f>SUM(D137:F137)</f>
        <v>0</v>
      </c>
      <c r="H137" s="237"/>
      <c r="I137" s="238"/>
    </row>
  </sheetData>
  <mergeCells count="202">
    <mergeCell ref="C85:D85"/>
    <mergeCell ref="E85:G85"/>
    <mergeCell ref="C68:D68"/>
    <mergeCell ref="E68:G68"/>
    <mergeCell ref="C76:D76"/>
    <mergeCell ref="E76:G76"/>
    <mergeCell ref="C77:D77"/>
    <mergeCell ref="E77:G77"/>
    <mergeCell ref="C78:D78"/>
    <mergeCell ref="E78:G78"/>
    <mergeCell ref="C79:D79"/>
    <mergeCell ref="E79:G79"/>
    <mergeCell ref="C84:D84"/>
    <mergeCell ref="E84:G84"/>
    <mergeCell ref="E63:G63"/>
    <mergeCell ref="E114:G114"/>
    <mergeCell ref="C115:D115"/>
    <mergeCell ref="E115:G115"/>
    <mergeCell ref="A106:H106"/>
    <mergeCell ref="C107:D107"/>
    <mergeCell ref="E107:G107"/>
    <mergeCell ref="A110:H110"/>
    <mergeCell ref="C46:D46"/>
    <mergeCell ref="C47:D47"/>
    <mergeCell ref="C48:D48"/>
    <mergeCell ref="C49:D49"/>
    <mergeCell ref="C50:D50"/>
    <mergeCell ref="E46:G46"/>
    <mergeCell ref="E47:G47"/>
    <mergeCell ref="E48:G48"/>
    <mergeCell ref="E49:G49"/>
    <mergeCell ref="E50:G50"/>
    <mergeCell ref="C69:D69"/>
    <mergeCell ref="E69:G69"/>
    <mergeCell ref="C71:D71"/>
    <mergeCell ref="E71:G71"/>
    <mergeCell ref="C70:D70"/>
    <mergeCell ref="E70:G70"/>
    <mergeCell ref="A67:H67"/>
    <mergeCell ref="C65:D65"/>
    <mergeCell ref="E65:G65"/>
    <mergeCell ref="C66:D66"/>
    <mergeCell ref="E66:G66"/>
    <mergeCell ref="C41:D41"/>
    <mergeCell ref="E41:G41"/>
    <mergeCell ref="C42:D42"/>
    <mergeCell ref="E42:G42"/>
    <mergeCell ref="C57:D57"/>
    <mergeCell ref="E57:G57"/>
    <mergeCell ref="C58:D58"/>
    <mergeCell ref="E58:G58"/>
    <mergeCell ref="C64:D64"/>
    <mergeCell ref="E64:G64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19:I19"/>
    <mergeCell ref="A20:B20"/>
    <mergeCell ref="C20:C21"/>
    <mergeCell ref="C56:D56"/>
    <mergeCell ref="E56:G56"/>
    <mergeCell ref="C43:D43"/>
    <mergeCell ref="E43:G43"/>
    <mergeCell ref="A55:H55"/>
    <mergeCell ref="C52:D52"/>
    <mergeCell ref="E52:G52"/>
    <mergeCell ref="C53:D53"/>
    <mergeCell ref="E53:G53"/>
    <mergeCell ref="C54:D54"/>
    <mergeCell ref="E54:G54"/>
    <mergeCell ref="C37:D37"/>
    <mergeCell ref="E37:G37"/>
    <mergeCell ref="C38:D38"/>
    <mergeCell ref="E38:G38"/>
    <mergeCell ref="G137:I137"/>
    <mergeCell ref="G136:I136"/>
    <mergeCell ref="A135:C135"/>
    <mergeCell ref="D122:I122"/>
    <mergeCell ref="A123:C123"/>
    <mergeCell ref="A124:C124"/>
    <mergeCell ref="D123:I123"/>
    <mergeCell ref="D124:I124"/>
    <mergeCell ref="A125:B125"/>
    <mergeCell ref="C125:C126"/>
    <mergeCell ref="D125:E125"/>
    <mergeCell ref="F125:F126"/>
    <mergeCell ref="G125:G126"/>
    <mergeCell ref="H125:H126"/>
    <mergeCell ref="A127:H127"/>
    <mergeCell ref="A131:H131"/>
    <mergeCell ref="A1:I1"/>
    <mergeCell ref="A2:I2"/>
    <mergeCell ref="A4:I4"/>
    <mergeCell ref="A5:I5"/>
    <mergeCell ref="D17:I17"/>
    <mergeCell ref="A3:B3"/>
    <mergeCell ref="C3:I3"/>
    <mergeCell ref="B6:I6"/>
    <mergeCell ref="C12:I12"/>
    <mergeCell ref="B14:I14"/>
    <mergeCell ref="B15:I15"/>
    <mergeCell ref="B8:I8"/>
    <mergeCell ref="B9:I9"/>
    <mergeCell ref="B10:I10"/>
    <mergeCell ref="B11:I11"/>
    <mergeCell ref="C7:I7"/>
    <mergeCell ref="B13:I13"/>
    <mergeCell ref="B18:C18"/>
    <mergeCell ref="E18:I18"/>
    <mergeCell ref="E40:G40"/>
    <mergeCell ref="C40:D40"/>
    <mergeCell ref="C44:D44"/>
    <mergeCell ref="E44:G44"/>
    <mergeCell ref="C45:D45"/>
    <mergeCell ref="E45:G45"/>
    <mergeCell ref="C51:D51"/>
    <mergeCell ref="A39:H39"/>
    <mergeCell ref="A22:H22"/>
    <mergeCell ref="A28:H28"/>
    <mergeCell ref="A32:C32"/>
    <mergeCell ref="E34:G34"/>
    <mergeCell ref="A35:H35"/>
    <mergeCell ref="B19:C19"/>
    <mergeCell ref="D20:E20"/>
    <mergeCell ref="F20:F21"/>
    <mergeCell ref="G20:G21"/>
    <mergeCell ref="H20:H21"/>
    <mergeCell ref="C34:D34"/>
    <mergeCell ref="C36:D36"/>
    <mergeCell ref="E36:G36"/>
    <mergeCell ref="E51:G51"/>
    <mergeCell ref="C104:D104"/>
    <mergeCell ref="E104:G104"/>
    <mergeCell ref="C105:D105"/>
    <mergeCell ref="E72:G72"/>
    <mergeCell ref="C72:D72"/>
    <mergeCell ref="E81:G81"/>
    <mergeCell ref="A80:H80"/>
    <mergeCell ref="A82:H82"/>
    <mergeCell ref="C83:D83"/>
    <mergeCell ref="E83:G83"/>
    <mergeCell ref="A73:H73"/>
    <mergeCell ref="C74:D74"/>
    <mergeCell ref="E74:G74"/>
    <mergeCell ref="C75:D75"/>
    <mergeCell ref="E75:G75"/>
    <mergeCell ref="C81:D81"/>
    <mergeCell ref="E95:G95"/>
    <mergeCell ref="C98:D98"/>
    <mergeCell ref="E98:G98"/>
    <mergeCell ref="C101:D101"/>
    <mergeCell ref="E101:G101"/>
    <mergeCell ref="A86:H86"/>
    <mergeCell ref="C88:D88"/>
    <mergeCell ref="E88:G88"/>
    <mergeCell ref="A102:H102"/>
    <mergeCell ref="C103:D103"/>
    <mergeCell ref="E103:G103"/>
    <mergeCell ref="A100:H100"/>
    <mergeCell ref="C99:D99"/>
    <mergeCell ref="E99:G99"/>
    <mergeCell ref="C97:D97"/>
    <mergeCell ref="E97:G97"/>
    <mergeCell ref="A96:H96"/>
    <mergeCell ref="C87:D87"/>
    <mergeCell ref="E87:G87"/>
    <mergeCell ref="E89:G89"/>
    <mergeCell ref="C94:D94"/>
    <mergeCell ref="E94:G94"/>
    <mergeCell ref="C95:D95"/>
    <mergeCell ref="C93:D93"/>
    <mergeCell ref="E93:G93"/>
    <mergeCell ref="C91:D91"/>
    <mergeCell ref="C89:D89"/>
    <mergeCell ref="E91:G91"/>
    <mergeCell ref="A90:H90"/>
    <mergeCell ref="A92:H92"/>
    <mergeCell ref="E105:G105"/>
    <mergeCell ref="C108:D108"/>
    <mergeCell ref="E108:G108"/>
    <mergeCell ref="A120:G120"/>
    <mergeCell ref="C117:D117"/>
    <mergeCell ref="E117:G117"/>
    <mergeCell ref="A116:H116"/>
    <mergeCell ref="C111:D111"/>
    <mergeCell ref="E111:G111"/>
    <mergeCell ref="A112:H112"/>
    <mergeCell ref="C113:D113"/>
    <mergeCell ref="E113:G113"/>
    <mergeCell ref="C118:D118"/>
    <mergeCell ref="E118:G118"/>
    <mergeCell ref="C119:D119"/>
    <mergeCell ref="E119:G119"/>
    <mergeCell ref="C109:D109"/>
    <mergeCell ref="E109:G109"/>
    <mergeCell ref="C114:D114"/>
  </mergeCells>
  <printOptions horizontalCentered="1"/>
  <pageMargins left="0.31496062992126" right="0.31496062992126" top="0.55118110236220497" bottom="0.196850393700787" header="0.31496062992126" footer="0.31496062992126"/>
  <pageSetup paperSize="9" scale="92" orientation="portrait" r:id="rId1"/>
  <rowBreaks count="3" manualBreakCount="3">
    <brk id="32" max="16383" man="1"/>
    <brk id="72" max="16383" man="1"/>
    <brk id="1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7"/>
  <sheetViews>
    <sheetView view="pageBreakPreview" topLeftCell="A118" zoomScale="115" zoomScaleNormal="100" zoomScaleSheetLayoutView="115" workbookViewId="0">
      <selection activeCell="I137" sqref="I137"/>
    </sheetView>
  </sheetViews>
  <sheetFormatPr defaultColWidth="9.140625" defaultRowHeight="20.25"/>
  <cols>
    <col min="1" max="1" width="8.28515625" style="24" customWidth="1"/>
    <col min="2" max="2" width="8.28515625" style="111" customWidth="1"/>
    <col min="3" max="3" width="27.42578125" style="4" customWidth="1"/>
    <col min="4" max="4" width="8.28515625" style="5" customWidth="1"/>
    <col min="5" max="5" width="8.140625" style="5" customWidth="1"/>
    <col min="6" max="6" width="7.85546875" style="5" customWidth="1"/>
    <col min="7" max="7" width="10.140625" style="5" customWidth="1"/>
    <col min="8" max="8" width="8.85546875" style="111" customWidth="1"/>
    <col min="9" max="9" width="9" style="7" customWidth="1"/>
    <col min="10" max="16384" width="9.140625" style="24"/>
  </cols>
  <sheetData>
    <row r="1" spans="1:9" s="15" customFormat="1" ht="23.25">
      <c r="A1" s="37" t="s">
        <v>52</v>
      </c>
      <c r="B1" s="38"/>
      <c r="C1" s="39"/>
      <c r="D1" s="40"/>
      <c r="E1" s="40"/>
      <c r="F1" s="40"/>
      <c r="G1" s="40"/>
      <c r="H1" s="38"/>
      <c r="I1" s="83"/>
    </row>
    <row r="2" spans="1:9" ht="21">
      <c r="A2" s="2" t="s">
        <v>53</v>
      </c>
      <c r="B2" s="105" t="s">
        <v>54</v>
      </c>
    </row>
    <row r="3" spans="1:9" ht="44.25" customHeight="1">
      <c r="A3" s="248" t="s">
        <v>158</v>
      </c>
      <c r="B3" s="248"/>
      <c r="C3" s="248"/>
      <c r="D3" s="248"/>
      <c r="E3" s="248"/>
      <c r="F3" s="248"/>
      <c r="G3" s="248"/>
      <c r="H3" s="248"/>
      <c r="I3" s="248"/>
    </row>
    <row r="4" spans="1:9" s="61" customFormat="1" ht="17.25" customHeight="1">
      <c r="A4" s="11" t="s">
        <v>26</v>
      </c>
      <c r="B4" s="11" t="s">
        <v>55</v>
      </c>
      <c r="C4" s="249" t="s">
        <v>56</v>
      </c>
      <c r="D4" s="250"/>
      <c r="E4" s="11" t="s">
        <v>57</v>
      </c>
      <c r="F4" s="11" t="s">
        <v>58</v>
      </c>
      <c r="G4" s="11" t="s">
        <v>59</v>
      </c>
      <c r="H4" s="118" t="s">
        <v>60</v>
      </c>
      <c r="I4" s="10" t="s">
        <v>16</v>
      </c>
    </row>
    <row r="5" spans="1:9">
      <c r="A5" s="41">
        <v>1</v>
      </c>
      <c r="B5" s="151"/>
      <c r="C5" s="193"/>
      <c r="D5" s="195"/>
      <c r="E5" s="151"/>
      <c r="F5" s="155"/>
      <c r="G5" s="156"/>
      <c r="H5" s="93"/>
      <c r="I5" s="43">
        <f>IF(H5="ผช.",1,IF(H5="ผอ.",2,IF(H5&gt;=60,3.5,IF(H5&gt;=40,2.5,IF(H5&gt;=20,2,IF(H5&gt;=1,1.5,0))))))</f>
        <v>0</v>
      </c>
    </row>
    <row r="6" spans="1:9">
      <c r="A6" s="41">
        <v>2</v>
      </c>
      <c r="B6" s="151"/>
      <c r="C6" s="193"/>
      <c r="D6" s="195"/>
      <c r="E6" s="151"/>
      <c r="F6" s="155"/>
      <c r="G6" s="156"/>
      <c r="H6" s="93"/>
      <c r="I6" s="43">
        <f t="shared" ref="I6:I7" si="0">IF(H6="ผช.",1,IF(H6="ผอ.",2,IF(H6&gt;=60,3.5,IF(H6&gt;=40,2.5,IF(H6&gt;=20,2,IF(H6&gt;=1,1.5,0))))))</f>
        <v>0</v>
      </c>
    </row>
    <row r="7" spans="1:9">
      <c r="A7" s="41">
        <v>3</v>
      </c>
      <c r="B7" s="151"/>
      <c r="C7" s="193"/>
      <c r="D7" s="195"/>
      <c r="E7" s="151"/>
      <c r="F7" s="155"/>
      <c r="G7" s="156"/>
      <c r="H7" s="93"/>
      <c r="I7" s="43">
        <f t="shared" si="0"/>
        <v>0</v>
      </c>
    </row>
    <row r="8" spans="1:9">
      <c r="A8" s="41">
        <v>4</v>
      </c>
      <c r="B8" s="151"/>
      <c r="C8" s="193"/>
      <c r="D8" s="195"/>
      <c r="E8" s="151"/>
      <c r="F8" s="155"/>
      <c r="G8" s="156"/>
      <c r="H8" s="93"/>
      <c r="I8" s="43">
        <f t="shared" ref="I8:I11" si="1">IF(H8="ผช.",1,IF(H8="ผอ.",2,IF(H8&gt;=60,3.5,IF(H8&gt;=40,2.5,IF(H8&gt;=20,2,IF(H8&gt;=1,1.5,0))))))</f>
        <v>0</v>
      </c>
    </row>
    <row r="9" spans="1:9">
      <c r="A9" s="41">
        <v>5</v>
      </c>
      <c r="B9" s="151"/>
      <c r="C9" s="193"/>
      <c r="D9" s="195"/>
      <c r="E9" s="151"/>
      <c r="F9" s="155"/>
      <c r="G9" s="156"/>
      <c r="H9" s="93"/>
      <c r="I9" s="43">
        <f t="shared" si="1"/>
        <v>0</v>
      </c>
    </row>
    <row r="10" spans="1:9">
      <c r="A10" s="41">
        <v>6</v>
      </c>
      <c r="B10" s="151"/>
      <c r="C10" s="193"/>
      <c r="D10" s="195"/>
      <c r="E10" s="151"/>
      <c r="F10" s="155"/>
      <c r="G10" s="156"/>
      <c r="H10" s="93"/>
      <c r="I10" s="43">
        <f t="shared" si="1"/>
        <v>0</v>
      </c>
    </row>
    <row r="11" spans="1:9">
      <c r="A11" s="41">
        <v>7</v>
      </c>
      <c r="B11" s="151"/>
      <c r="C11" s="193"/>
      <c r="D11" s="195"/>
      <c r="E11" s="151"/>
      <c r="F11" s="155"/>
      <c r="G11" s="156"/>
      <c r="H11" s="93"/>
      <c r="I11" s="43">
        <f t="shared" si="1"/>
        <v>0</v>
      </c>
    </row>
    <row r="12" spans="1:9">
      <c r="A12" s="41">
        <v>8</v>
      </c>
      <c r="B12" s="151"/>
      <c r="C12" s="193"/>
      <c r="D12" s="195"/>
      <c r="E12" s="151"/>
      <c r="F12" s="155"/>
      <c r="G12" s="156"/>
      <c r="H12" s="93"/>
      <c r="I12" s="43">
        <f>IF(H12="ผช.",1,IF(H12="ผอ.",2,IF(H12&gt;=60,3.5,IF(H12&gt;=40,2.5,IF(H12&gt;=20,2,IF(H12&gt;=1,1.5,0))))))</f>
        <v>0</v>
      </c>
    </row>
    <row r="13" spans="1:9" s="164" customFormat="1" ht="21">
      <c r="A13" s="277" t="s">
        <v>204</v>
      </c>
      <c r="B13" s="278"/>
      <c r="C13" s="278"/>
      <c r="D13" s="278"/>
      <c r="E13" s="278"/>
      <c r="F13" s="278"/>
      <c r="G13" s="278"/>
      <c r="H13" s="278"/>
      <c r="I13" s="279"/>
    </row>
    <row r="14" spans="1:9" s="164" customFormat="1" ht="21" customHeight="1">
      <c r="A14" s="280" t="s">
        <v>202</v>
      </c>
      <c r="B14" s="281"/>
      <c r="C14" s="281"/>
      <c r="D14" s="281"/>
      <c r="E14" s="281" t="s">
        <v>203</v>
      </c>
      <c r="F14" s="281"/>
      <c r="G14" s="281"/>
      <c r="H14" s="281"/>
      <c r="I14" s="282"/>
    </row>
    <row r="15" spans="1:9" s="61" customFormat="1" ht="37.5" customHeight="1">
      <c r="A15" s="160" t="s">
        <v>26</v>
      </c>
      <c r="B15" s="160" t="s">
        <v>55</v>
      </c>
      <c r="C15" s="249" t="s">
        <v>56</v>
      </c>
      <c r="D15" s="250"/>
      <c r="E15" s="160" t="s">
        <v>57</v>
      </c>
      <c r="F15" s="160" t="s">
        <v>58</v>
      </c>
      <c r="G15" s="160" t="s">
        <v>201</v>
      </c>
      <c r="H15" s="118" t="s">
        <v>82</v>
      </c>
      <c r="I15" s="10" t="s">
        <v>16</v>
      </c>
    </row>
    <row r="16" spans="1:9">
      <c r="A16" s="41">
        <v>1</v>
      </c>
      <c r="B16" s="162"/>
      <c r="C16" s="193"/>
      <c r="D16" s="195"/>
      <c r="E16" s="162"/>
      <c r="F16" s="155"/>
      <c r="G16" s="156"/>
      <c r="H16" s="93"/>
      <c r="I16" s="43">
        <f>IF(H16=1,1.5,IF(H16=2,1,0))</f>
        <v>0</v>
      </c>
    </row>
    <row r="17" spans="1:9">
      <c r="A17" s="41">
        <v>2</v>
      </c>
      <c r="B17" s="162"/>
      <c r="C17" s="193"/>
      <c r="D17" s="195"/>
      <c r="E17" s="162"/>
      <c r="F17" s="155"/>
      <c r="G17" s="156"/>
      <c r="H17" s="93"/>
      <c r="I17" s="43">
        <f t="shared" ref="I17:I23" si="2">IF(H17=1,1.5,IF(H17=2,1,0))</f>
        <v>0</v>
      </c>
    </row>
    <row r="18" spans="1:9">
      <c r="A18" s="41">
        <v>3</v>
      </c>
      <c r="B18" s="162"/>
      <c r="C18" s="193"/>
      <c r="D18" s="195"/>
      <c r="E18" s="162"/>
      <c r="F18" s="155"/>
      <c r="G18" s="156"/>
      <c r="H18" s="93"/>
      <c r="I18" s="43">
        <f t="shared" si="2"/>
        <v>0</v>
      </c>
    </row>
    <row r="19" spans="1:9">
      <c r="A19" s="41">
        <v>4</v>
      </c>
      <c r="B19" s="162"/>
      <c r="C19" s="193"/>
      <c r="D19" s="195"/>
      <c r="E19" s="162"/>
      <c r="F19" s="155"/>
      <c r="G19" s="156"/>
      <c r="H19" s="93"/>
      <c r="I19" s="43">
        <f t="shared" si="2"/>
        <v>0</v>
      </c>
    </row>
    <row r="20" spans="1:9">
      <c r="A20" s="41">
        <v>5</v>
      </c>
      <c r="B20" s="162"/>
      <c r="C20" s="193"/>
      <c r="D20" s="195"/>
      <c r="E20" s="162"/>
      <c r="F20" s="155"/>
      <c r="G20" s="156"/>
      <c r="H20" s="93"/>
      <c r="I20" s="43">
        <f t="shared" si="2"/>
        <v>0</v>
      </c>
    </row>
    <row r="21" spans="1:9">
      <c r="A21" s="41">
        <v>6</v>
      </c>
      <c r="B21" s="162"/>
      <c r="C21" s="193"/>
      <c r="D21" s="195"/>
      <c r="E21" s="162"/>
      <c r="F21" s="155"/>
      <c r="G21" s="156"/>
      <c r="H21" s="93"/>
      <c r="I21" s="43">
        <f t="shared" si="2"/>
        <v>0</v>
      </c>
    </row>
    <row r="22" spans="1:9">
      <c r="A22" s="41">
        <v>7</v>
      </c>
      <c r="B22" s="162"/>
      <c r="C22" s="193"/>
      <c r="D22" s="195"/>
      <c r="E22" s="162"/>
      <c r="F22" s="155"/>
      <c r="G22" s="156"/>
      <c r="H22" s="93"/>
      <c r="I22" s="43">
        <f t="shared" si="2"/>
        <v>0</v>
      </c>
    </row>
    <row r="23" spans="1:9">
      <c r="A23" s="41">
        <v>8</v>
      </c>
      <c r="B23" s="162"/>
      <c r="C23" s="193"/>
      <c r="D23" s="195"/>
      <c r="E23" s="162"/>
      <c r="F23" s="155"/>
      <c r="G23" s="156"/>
      <c r="H23" s="93"/>
      <c r="I23" s="43">
        <f t="shared" si="2"/>
        <v>0</v>
      </c>
    </row>
    <row r="24" spans="1:9" s="22" customFormat="1" ht="21">
      <c r="A24" s="274" t="s">
        <v>61</v>
      </c>
      <c r="B24" s="275"/>
      <c r="C24" s="275"/>
      <c r="D24" s="275"/>
      <c r="E24" s="275"/>
      <c r="F24" s="276"/>
      <c r="G24" s="55">
        <f>SUM(G16:G23)</f>
        <v>0</v>
      </c>
      <c r="H24" s="163"/>
      <c r="I24" s="17">
        <f>SUM(I5:I12,I16:I23)</f>
        <v>0</v>
      </c>
    </row>
    <row r="25" spans="1:9" ht="21" customHeight="1">
      <c r="A25" s="2">
        <v>2.2999999999999998</v>
      </c>
      <c r="B25" s="273" t="s">
        <v>81</v>
      </c>
      <c r="C25" s="273"/>
      <c r="D25" s="273"/>
      <c r="E25" s="273"/>
      <c r="F25" s="273"/>
      <c r="G25" s="273"/>
      <c r="H25" s="273"/>
      <c r="I25" s="273"/>
    </row>
    <row r="26" spans="1:9" s="62" customFormat="1" ht="18">
      <c r="A26" s="113" t="s">
        <v>26</v>
      </c>
      <c r="B26" s="260" t="s">
        <v>62</v>
      </c>
      <c r="C26" s="260"/>
      <c r="D26" s="260"/>
      <c r="E26" s="260"/>
      <c r="F26" s="260" t="s">
        <v>63</v>
      </c>
      <c r="G26" s="260"/>
      <c r="H26" s="11" t="s">
        <v>64</v>
      </c>
      <c r="I26" s="10" t="s">
        <v>16</v>
      </c>
    </row>
    <row r="27" spans="1:9" s="22" customFormat="1" ht="42" customHeight="1">
      <c r="A27" s="205" t="s">
        <v>79</v>
      </c>
      <c r="B27" s="206"/>
      <c r="C27" s="206"/>
      <c r="D27" s="206"/>
      <c r="E27" s="206"/>
      <c r="F27" s="206"/>
      <c r="G27" s="206"/>
      <c r="H27" s="206"/>
      <c r="I27" s="207"/>
    </row>
    <row r="28" spans="1:9">
      <c r="A28" s="41">
        <v>1</v>
      </c>
      <c r="B28" s="258"/>
      <c r="C28" s="258"/>
      <c r="D28" s="258"/>
      <c r="E28" s="258"/>
      <c r="F28" s="283"/>
      <c r="G28" s="283"/>
      <c r="H28" s="41"/>
      <c r="I28" s="44"/>
    </row>
    <row r="29" spans="1:9">
      <c r="A29" s="41">
        <v>2</v>
      </c>
      <c r="B29" s="258"/>
      <c r="C29" s="258"/>
      <c r="D29" s="258"/>
      <c r="E29" s="258"/>
      <c r="F29" s="283"/>
      <c r="G29" s="283"/>
      <c r="H29" s="41"/>
      <c r="I29" s="44"/>
    </row>
    <row r="30" spans="1:9">
      <c r="A30" s="41">
        <v>3</v>
      </c>
      <c r="B30" s="258"/>
      <c r="C30" s="258"/>
      <c r="D30" s="258"/>
      <c r="E30" s="258"/>
      <c r="F30" s="283"/>
      <c r="G30" s="283"/>
      <c r="H30" s="41"/>
      <c r="I30" s="44"/>
    </row>
    <row r="31" spans="1:9">
      <c r="A31" s="41">
        <v>4</v>
      </c>
      <c r="B31" s="258"/>
      <c r="C31" s="258"/>
      <c r="D31" s="258"/>
      <c r="E31" s="258"/>
      <c r="F31" s="283"/>
      <c r="G31" s="283"/>
      <c r="H31" s="41"/>
      <c r="I31" s="44"/>
    </row>
    <row r="32" spans="1:9">
      <c r="A32" s="41">
        <v>5</v>
      </c>
      <c r="B32" s="258"/>
      <c r="C32" s="258"/>
      <c r="D32" s="258"/>
      <c r="E32" s="258"/>
      <c r="F32" s="283"/>
      <c r="G32" s="283"/>
      <c r="H32" s="41"/>
      <c r="I32" s="44"/>
    </row>
    <row r="33" spans="1:9" ht="42.75" customHeight="1">
      <c r="A33" s="272" t="s">
        <v>205</v>
      </c>
      <c r="B33" s="272"/>
      <c r="C33" s="272"/>
      <c r="D33" s="272"/>
      <c r="E33" s="272"/>
      <c r="F33" s="272"/>
      <c r="G33" s="272"/>
      <c r="H33" s="272"/>
      <c r="I33" s="272"/>
    </row>
    <row r="34" spans="1:9" s="65" customFormat="1" ht="36">
      <c r="A34" s="160" t="s">
        <v>26</v>
      </c>
      <c r="B34" s="249" t="s">
        <v>62</v>
      </c>
      <c r="C34" s="264"/>
      <c r="D34" s="264"/>
      <c r="E34" s="264"/>
      <c r="F34" s="264"/>
      <c r="G34" s="250"/>
      <c r="H34" s="160" t="s">
        <v>82</v>
      </c>
      <c r="I34" s="10" t="s">
        <v>16</v>
      </c>
    </row>
    <row r="35" spans="1:9">
      <c r="A35" s="41">
        <v>1</v>
      </c>
      <c r="B35" s="193"/>
      <c r="C35" s="194"/>
      <c r="D35" s="194"/>
      <c r="E35" s="194"/>
      <c r="F35" s="194"/>
      <c r="G35" s="195"/>
      <c r="H35" s="41"/>
      <c r="I35" s="44">
        <f>IF(G35=1,H35*0.5,IF(G35=2,H35*0.25,0))</f>
        <v>0</v>
      </c>
    </row>
    <row r="36" spans="1:9">
      <c r="A36" s="41">
        <v>2</v>
      </c>
      <c r="B36" s="193"/>
      <c r="C36" s="194"/>
      <c r="D36" s="194"/>
      <c r="E36" s="194"/>
      <c r="F36" s="194"/>
      <c r="G36" s="195"/>
      <c r="H36" s="41"/>
      <c r="I36" s="44">
        <f t="shared" ref="I36:I39" si="3">IF(G36=1,H36*0.5,IF(G36=2,H36*0.25,0))</f>
        <v>0</v>
      </c>
    </row>
    <row r="37" spans="1:9">
      <c r="A37" s="41">
        <v>3</v>
      </c>
      <c r="B37" s="193"/>
      <c r="C37" s="194"/>
      <c r="D37" s="194"/>
      <c r="E37" s="194"/>
      <c r="F37" s="194"/>
      <c r="G37" s="195"/>
      <c r="H37" s="41"/>
      <c r="I37" s="44">
        <f t="shared" si="3"/>
        <v>0</v>
      </c>
    </row>
    <row r="38" spans="1:9">
      <c r="A38" s="41">
        <v>4</v>
      </c>
      <c r="B38" s="193"/>
      <c r="C38" s="194"/>
      <c r="D38" s="194"/>
      <c r="E38" s="194"/>
      <c r="F38" s="194"/>
      <c r="G38" s="195"/>
      <c r="H38" s="41"/>
      <c r="I38" s="44">
        <f t="shared" si="3"/>
        <v>0</v>
      </c>
    </row>
    <row r="39" spans="1:9">
      <c r="A39" s="41">
        <v>5</v>
      </c>
      <c r="B39" s="193"/>
      <c r="C39" s="194"/>
      <c r="D39" s="194"/>
      <c r="E39" s="194"/>
      <c r="F39" s="194"/>
      <c r="G39" s="195"/>
      <c r="H39" s="41"/>
      <c r="I39" s="44">
        <f t="shared" si="3"/>
        <v>0</v>
      </c>
    </row>
    <row r="40" spans="1:9" ht="42.75" customHeight="1">
      <c r="A40" s="272" t="s">
        <v>206</v>
      </c>
      <c r="B40" s="272"/>
      <c r="C40" s="272"/>
      <c r="D40" s="272"/>
      <c r="E40" s="272"/>
      <c r="F40" s="272"/>
      <c r="G40" s="272"/>
      <c r="H40" s="272"/>
      <c r="I40" s="272"/>
    </row>
    <row r="41" spans="1:9" s="65" customFormat="1" ht="36">
      <c r="A41" s="11" t="s">
        <v>26</v>
      </c>
      <c r="B41" s="249" t="s">
        <v>62</v>
      </c>
      <c r="C41" s="264"/>
      <c r="D41" s="264"/>
      <c r="E41" s="250"/>
      <c r="F41" s="11" t="s">
        <v>65</v>
      </c>
      <c r="G41" s="11" t="s">
        <v>82</v>
      </c>
      <c r="H41" s="11" t="s">
        <v>66</v>
      </c>
      <c r="I41" s="10" t="s">
        <v>16</v>
      </c>
    </row>
    <row r="42" spans="1:9">
      <c r="A42" s="41">
        <v>1</v>
      </c>
      <c r="B42" s="193"/>
      <c r="C42" s="194"/>
      <c r="D42" s="194"/>
      <c r="E42" s="195"/>
      <c r="F42" s="112"/>
      <c r="G42" s="112"/>
      <c r="H42" s="41"/>
      <c r="I42" s="44">
        <f>IF(G42=1,H42*0.75,IF(G42=2,H42*0.25,0))</f>
        <v>0</v>
      </c>
    </row>
    <row r="43" spans="1:9">
      <c r="A43" s="41">
        <v>2</v>
      </c>
      <c r="B43" s="193"/>
      <c r="C43" s="194"/>
      <c r="D43" s="194"/>
      <c r="E43" s="195"/>
      <c r="F43" s="127"/>
      <c r="G43" s="127"/>
      <c r="H43" s="41"/>
      <c r="I43" s="44">
        <f t="shared" ref="I43:I45" si="4">IF(G43=1,H43*0.75,IF(G43=2,H43*0.25,0))</f>
        <v>0</v>
      </c>
    </row>
    <row r="44" spans="1:9">
      <c r="A44" s="41">
        <v>3</v>
      </c>
      <c r="B44" s="193"/>
      <c r="C44" s="194"/>
      <c r="D44" s="194"/>
      <c r="E44" s="195"/>
      <c r="F44" s="127"/>
      <c r="G44" s="127"/>
      <c r="H44" s="41"/>
      <c r="I44" s="44">
        <f t="shared" si="4"/>
        <v>0</v>
      </c>
    </row>
    <row r="45" spans="1:9">
      <c r="A45" s="41">
        <v>4</v>
      </c>
      <c r="B45" s="193"/>
      <c r="C45" s="194"/>
      <c r="D45" s="194"/>
      <c r="E45" s="195"/>
      <c r="F45" s="127"/>
      <c r="G45" s="127"/>
      <c r="H45" s="41"/>
      <c r="I45" s="44">
        <f t="shared" si="4"/>
        <v>0</v>
      </c>
    </row>
    <row r="46" spans="1:9" ht="42" customHeight="1">
      <c r="A46" s="258" t="s">
        <v>207</v>
      </c>
      <c r="B46" s="258"/>
      <c r="C46" s="258"/>
      <c r="D46" s="258"/>
      <c r="E46" s="258"/>
      <c r="F46" s="258"/>
      <c r="G46" s="258"/>
      <c r="H46" s="258"/>
      <c r="I46" s="258"/>
    </row>
    <row r="47" spans="1:9" s="64" customFormat="1" ht="39" customHeight="1">
      <c r="A47" s="23" t="s">
        <v>26</v>
      </c>
      <c r="B47" s="265" t="s">
        <v>62</v>
      </c>
      <c r="C47" s="266"/>
      <c r="D47" s="266"/>
      <c r="E47" s="267"/>
      <c r="F47" s="23" t="s">
        <v>65</v>
      </c>
      <c r="G47" s="23" t="s">
        <v>82</v>
      </c>
      <c r="H47" s="23" t="s">
        <v>67</v>
      </c>
      <c r="I47" s="63" t="s">
        <v>16</v>
      </c>
    </row>
    <row r="48" spans="1:9">
      <c r="A48" s="41">
        <v>1</v>
      </c>
      <c r="B48" s="193"/>
      <c r="C48" s="194"/>
      <c r="D48" s="194"/>
      <c r="E48" s="195"/>
      <c r="F48" s="124"/>
      <c r="G48" s="124"/>
      <c r="H48" s="41"/>
      <c r="I48" s="44">
        <f t="shared" ref="I48:I52" si="5">IF(G48=1,H48*1.5,IF(G48=2,H48*1,0))</f>
        <v>0</v>
      </c>
    </row>
    <row r="49" spans="1:9">
      <c r="A49" s="41">
        <v>2</v>
      </c>
      <c r="B49" s="193"/>
      <c r="C49" s="194"/>
      <c r="D49" s="194"/>
      <c r="E49" s="195"/>
      <c r="F49" s="124"/>
      <c r="G49" s="124"/>
      <c r="H49" s="41"/>
      <c r="I49" s="44">
        <f t="shared" si="5"/>
        <v>0</v>
      </c>
    </row>
    <row r="50" spans="1:9">
      <c r="A50" s="41">
        <v>3</v>
      </c>
      <c r="B50" s="193"/>
      <c r="C50" s="194"/>
      <c r="D50" s="194"/>
      <c r="E50" s="195"/>
      <c r="F50" s="128"/>
      <c r="G50" s="128"/>
      <c r="H50" s="41"/>
      <c r="I50" s="44">
        <f t="shared" ref="I50:I51" si="6">IF(G50=1,H50*1.5,IF(G50=2,H50*1,0))</f>
        <v>0</v>
      </c>
    </row>
    <row r="51" spans="1:9">
      <c r="A51" s="41">
        <v>4</v>
      </c>
      <c r="B51" s="193"/>
      <c r="C51" s="194"/>
      <c r="D51" s="194"/>
      <c r="E51" s="195"/>
      <c r="F51" s="128"/>
      <c r="G51" s="128"/>
      <c r="H51" s="41"/>
      <c r="I51" s="44">
        <f t="shared" si="6"/>
        <v>0</v>
      </c>
    </row>
    <row r="52" spans="1:9">
      <c r="A52" s="41">
        <v>5</v>
      </c>
      <c r="B52" s="193"/>
      <c r="C52" s="194"/>
      <c r="D52" s="194"/>
      <c r="E52" s="195"/>
      <c r="F52" s="128"/>
      <c r="G52" s="124"/>
      <c r="H52" s="41"/>
      <c r="I52" s="44">
        <f t="shared" si="5"/>
        <v>0</v>
      </c>
    </row>
    <row r="53" spans="1:9" ht="43.5" customHeight="1">
      <c r="A53" s="258" t="s">
        <v>208</v>
      </c>
      <c r="B53" s="258"/>
      <c r="C53" s="258"/>
      <c r="D53" s="258"/>
      <c r="E53" s="258"/>
      <c r="F53" s="258"/>
      <c r="G53" s="258"/>
      <c r="H53" s="258"/>
      <c r="I53" s="258"/>
    </row>
    <row r="54" spans="1:9" s="46" customFormat="1" ht="41.25" customHeight="1">
      <c r="A54" s="115" t="s">
        <v>26</v>
      </c>
      <c r="B54" s="269" t="s">
        <v>62</v>
      </c>
      <c r="C54" s="270"/>
      <c r="D54" s="270"/>
      <c r="E54" s="271"/>
      <c r="F54" s="115" t="s">
        <v>65</v>
      </c>
      <c r="G54" s="115" t="s">
        <v>82</v>
      </c>
      <c r="H54" s="23" t="s">
        <v>67</v>
      </c>
      <c r="I54" s="45" t="s">
        <v>16</v>
      </c>
    </row>
    <row r="55" spans="1:9">
      <c r="A55" s="41">
        <v>1</v>
      </c>
      <c r="B55" s="193"/>
      <c r="C55" s="194"/>
      <c r="D55" s="194"/>
      <c r="E55" s="195"/>
      <c r="F55" s="124"/>
      <c r="G55" s="124"/>
      <c r="H55" s="41"/>
      <c r="I55" s="44">
        <f t="shared" ref="I55" si="7">IF(G55=1,H55*2,IF(G55=2,H55*1.5,0))</f>
        <v>0</v>
      </c>
    </row>
    <row r="56" spans="1:9">
      <c r="A56" s="41">
        <v>2</v>
      </c>
      <c r="B56" s="193"/>
      <c r="C56" s="194"/>
      <c r="D56" s="194"/>
      <c r="E56" s="195"/>
      <c r="F56" s="151"/>
      <c r="G56" s="151"/>
      <c r="H56" s="41"/>
      <c r="I56" s="44">
        <f t="shared" ref="I56:I59" si="8">IF(G56=1,H56*2,IF(G56=2,H56*1.5,0))</f>
        <v>0</v>
      </c>
    </row>
    <row r="57" spans="1:9">
      <c r="A57" s="41">
        <v>3</v>
      </c>
      <c r="B57" s="193"/>
      <c r="C57" s="194"/>
      <c r="D57" s="194"/>
      <c r="E57" s="195"/>
      <c r="F57" s="151"/>
      <c r="G57" s="151"/>
      <c r="H57" s="41"/>
      <c r="I57" s="44">
        <f t="shared" si="8"/>
        <v>0</v>
      </c>
    </row>
    <row r="58" spans="1:9">
      <c r="A58" s="41">
        <v>4</v>
      </c>
      <c r="B58" s="193"/>
      <c r="C58" s="194"/>
      <c r="D58" s="194"/>
      <c r="E58" s="195"/>
      <c r="F58" s="124"/>
      <c r="G58" s="124"/>
      <c r="H58" s="41"/>
      <c r="I58" s="44">
        <f t="shared" si="8"/>
        <v>0</v>
      </c>
    </row>
    <row r="59" spans="1:9">
      <c r="A59" s="41">
        <v>5</v>
      </c>
      <c r="B59" s="193"/>
      <c r="C59" s="194"/>
      <c r="D59" s="194"/>
      <c r="E59" s="195"/>
      <c r="F59" s="112"/>
      <c r="G59" s="112"/>
      <c r="H59" s="41"/>
      <c r="I59" s="44">
        <f t="shared" si="8"/>
        <v>0</v>
      </c>
    </row>
    <row r="60" spans="1:9" ht="62.25" customHeight="1">
      <c r="A60" s="258" t="s">
        <v>209</v>
      </c>
      <c r="B60" s="258"/>
      <c r="C60" s="258"/>
      <c r="D60" s="258"/>
      <c r="E60" s="258"/>
      <c r="F60" s="258"/>
      <c r="G60" s="258"/>
      <c r="H60" s="258"/>
      <c r="I60" s="258"/>
    </row>
    <row r="61" spans="1:9" s="64" customFormat="1" ht="32.25" customHeight="1">
      <c r="A61" s="23" t="s">
        <v>26</v>
      </c>
      <c r="B61" s="265" t="s">
        <v>62</v>
      </c>
      <c r="C61" s="266"/>
      <c r="D61" s="266"/>
      <c r="E61" s="267"/>
      <c r="F61" s="23" t="s">
        <v>65</v>
      </c>
      <c r="G61" s="23" t="s">
        <v>82</v>
      </c>
      <c r="H61" s="23" t="s">
        <v>67</v>
      </c>
      <c r="I61" s="63" t="s">
        <v>16</v>
      </c>
    </row>
    <row r="62" spans="1:9">
      <c r="A62" s="41">
        <v>1</v>
      </c>
      <c r="B62" s="193"/>
      <c r="C62" s="194"/>
      <c r="D62" s="194"/>
      <c r="E62" s="195"/>
      <c r="F62" s="112"/>
      <c r="G62" s="112"/>
      <c r="H62" s="41"/>
      <c r="I62" s="44">
        <f>IF(G62=1,H62*2.5,IF(G62=2,H62*2,0))</f>
        <v>0</v>
      </c>
    </row>
    <row r="63" spans="1:9">
      <c r="A63" s="41">
        <v>2</v>
      </c>
      <c r="B63" s="193"/>
      <c r="C63" s="194"/>
      <c r="D63" s="194"/>
      <c r="E63" s="195"/>
      <c r="F63" s="112"/>
      <c r="G63" s="112"/>
      <c r="H63" s="41"/>
      <c r="I63" s="44">
        <f t="shared" ref="I63" si="9">IF(G63=1,H63*2.5,IF(G63=2,H63*2,0))</f>
        <v>0</v>
      </c>
    </row>
    <row r="64" spans="1:9" ht="42" customHeight="1">
      <c r="A64" s="258" t="s">
        <v>210</v>
      </c>
      <c r="B64" s="258"/>
      <c r="C64" s="258"/>
      <c r="D64" s="258"/>
      <c r="E64" s="258"/>
      <c r="F64" s="258"/>
      <c r="G64" s="258"/>
      <c r="H64" s="258"/>
      <c r="I64" s="258"/>
    </row>
    <row r="65" spans="1:9" s="64" customFormat="1" ht="36">
      <c r="A65" s="23" t="s">
        <v>26</v>
      </c>
      <c r="B65" s="265" t="s">
        <v>62</v>
      </c>
      <c r="C65" s="266"/>
      <c r="D65" s="266"/>
      <c r="E65" s="267"/>
      <c r="F65" s="23" t="s">
        <v>65</v>
      </c>
      <c r="G65" s="23" t="s">
        <v>82</v>
      </c>
      <c r="H65" s="23" t="s">
        <v>64</v>
      </c>
      <c r="I65" s="63" t="s">
        <v>16</v>
      </c>
    </row>
    <row r="66" spans="1:9">
      <c r="A66" s="41">
        <v>1</v>
      </c>
      <c r="B66" s="193"/>
      <c r="C66" s="194"/>
      <c r="D66" s="194"/>
      <c r="E66" s="195"/>
      <c r="F66" s="112"/>
      <c r="G66" s="112"/>
      <c r="H66" s="41"/>
      <c r="I66" s="44">
        <f>IF(G66=1,H66*3,IF(G66=2,H66*2.5,0))</f>
        <v>0</v>
      </c>
    </row>
    <row r="67" spans="1:9">
      <c r="A67" s="41">
        <v>2</v>
      </c>
      <c r="B67" s="193"/>
      <c r="C67" s="194"/>
      <c r="D67" s="194"/>
      <c r="E67" s="195"/>
      <c r="F67" s="162"/>
      <c r="G67" s="162"/>
      <c r="H67" s="41"/>
      <c r="I67" s="44">
        <f>IF(G67=1,H67*3,IF(G67=2,H67*2.5,0))</f>
        <v>0</v>
      </c>
    </row>
    <row r="68" spans="1:9" ht="21">
      <c r="A68" s="268" t="s">
        <v>211</v>
      </c>
      <c r="B68" s="268"/>
      <c r="C68" s="268"/>
      <c r="D68" s="268"/>
      <c r="E68" s="268"/>
      <c r="F68" s="268"/>
      <c r="G68" s="268"/>
      <c r="H68" s="268"/>
      <c r="I68" s="268"/>
    </row>
    <row r="69" spans="1:9" s="66" customFormat="1" ht="18">
      <c r="A69" s="113" t="s">
        <v>26</v>
      </c>
      <c r="B69" s="255" t="s">
        <v>62</v>
      </c>
      <c r="C69" s="256"/>
      <c r="D69" s="256"/>
      <c r="E69" s="256"/>
      <c r="F69" s="256"/>
      <c r="G69" s="257"/>
      <c r="H69" s="23" t="s">
        <v>68</v>
      </c>
      <c r="I69" s="63" t="s">
        <v>16</v>
      </c>
    </row>
    <row r="70" spans="1:9">
      <c r="A70" s="41">
        <v>1</v>
      </c>
      <c r="B70" s="193"/>
      <c r="C70" s="194"/>
      <c r="D70" s="194"/>
      <c r="E70" s="194"/>
      <c r="F70" s="194"/>
      <c r="G70" s="195"/>
      <c r="H70" s="41"/>
      <c r="I70" s="44">
        <f>H70*1</f>
        <v>0</v>
      </c>
    </row>
    <row r="71" spans="1:9">
      <c r="A71" s="41">
        <v>2</v>
      </c>
      <c r="B71" s="193"/>
      <c r="C71" s="194"/>
      <c r="D71" s="194"/>
      <c r="E71" s="194"/>
      <c r="F71" s="194"/>
      <c r="G71" s="195"/>
      <c r="H71" s="41"/>
      <c r="I71" s="44">
        <f>H71*1</f>
        <v>0</v>
      </c>
    </row>
    <row r="72" spans="1:9" ht="21">
      <c r="A72" s="268" t="s">
        <v>212</v>
      </c>
      <c r="B72" s="268"/>
      <c r="C72" s="268"/>
      <c r="D72" s="268"/>
      <c r="E72" s="268"/>
      <c r="F72" s="268"/>
      <c r="G72" s="268"/>
      <c r="H72" s="268"/>
      <c r="I72" s="268"/>
    </row>
    <row r="73" spans="1:9" s="66" customFormat="1" ht="18">
      <c r="A73" s="113" t="s">
        <v>26</v>
      </c>
      <c r="B73" s="255" t="s">
        <v>62</v>
      </c>
      <c r="C73" s="256"/>
      <c r="D73" s="256"/>
      <c r="E73" s="256"/>
      <c r="F73" s="256"/>
      <c r="G73" s="257"/>
      <c r="H73" s="23" t="s">
        <v>68</v>
      </c>
      <c r="I73" s="63" t="s">
        <v>16</v>
      </c>
    </row>
    <row r="74" spans="1:9">
      <c r="A74" s="41">
        <v>1</v>
      </c>
      <c r="B74" s="261"/>
      <c r="C74" s="262"/>
      <c r="D74" s="262"/>
      <c r="E74" s="262"/>
      <c r="F74" s="262"/>
      <c r="G74" s="263"/>
      <c r="H74" s="41"/>
      <c r="I74" s="44">
        <f>H74*1.5</f>
        <v>0</v>
      </c>
    </row>
    <row r="75" spans="1:9">
      <c r="A75" s="41">
        <v>2</v>
      </c>
      <c r="B75" s="261"/>
      <c r="C75" s="262"/>
      <c r="D75" s="262"/>
      <c r="E75" s="262"/>
      <c r="F75" s="262"/>
      <c r="G75" s="263"/>
      <c r="H75" s="41"/>
      <c r="I75" s="44">
        <f>H75*1.5</f>
        <v>0</v>
      </c>
    </row>
    <row r="76" spans="1:9" ht="21">
      <c r="A76" s="268" t="s">
        <v>213</v>
      </c>
      <c r="B76" s="268"/>
      <c r="C76" s="268"/>
      <c r="D76" s="268"/>
      <c r="E76" s="268"/>
      <c r="F76" s="268"/>
      <c r="G76" s="268"/>
      <c r="H76" s="268"/>
      <c r="I76" s="268"/>
    </row>
    <row r="77" spans="1:9" s="66" customFormat="1" ht="18">
      <c r="A77" s="113" t="s">
        <v>26</v>
      </c>
      <c r="B77" s="255" t="s">
        <v>62</v>
      </c>
      <c r="C77" s="256"/>
      <c r="D77" s="256"/>
      <c r="E77" s="256"/>
      <c r="F77" s="256"/>
      <c r="G77" s="257"/>
      <c r="H77" s="23" t="s">
        <v>68</v>
      </c>
      <c r="I77" s="63" t="s">
        <v>16</v>
      </c>
    </row>
    <row r="78" spans="1:9">
      <c r="A78" s="41">
        <v>1</v>
      </c>
      <c r="B78" s="261"/>
      <c r="C78" s="262"/>
      <c r="D78" s="262"/>
      <c r="E78" s="262"/>
      <c r="F78" s="262"/>
      <c r="G78" s="263"/>
      <c r="H78" s="41"/>
      <c r="I78" s="44">
        <f>H78*3</f>
        <v>0</v>
      </c>
    </row>
    <row r="79" spans="1:9">
      <c r="A79" s="41">
        <v>2</v>
      </c>
      <c r="B79" s="261"/>
      <c r="C79" s="262"/>
      <c r="D79" s="262"/>
      <c r="E79" s="262"/>
      <c r="F79" s="262"/>
      <c r="G79" s="263"/>
      <c r="H79" s="41"/>
      <c r="I79" s="44">
        <f>H79*3</f>
        <v>0</v>
      </c>
    </row>
    <row r="80" spans="1:9">
      <c r="A80" s="258" t="s">
        <v>214</v>
      </c>
      <c r="B80" s="258"/>
      <c r="C80" s="258"/>
      <c r="D80" s="258"/>
      <c r="E80" s="258"/>
      <c r="F80" s="258"/>
      <c r="G80" s="258"/>
      <c r="H80" s="258"/>
      <c r="I80" s="258"/>
    </row>
    <row r="81" spans="1:9" s="66" customFormat="1" ht="18">
      <c r="A81" s="113" t="s">
        <v>26</v>
      </c>
      <c r="B81" s="255" t="s">
        <v>62</v>
      </c>
      <c r="C81" s="256"/>
      <c r="D81" s="256"/>
      <c r="E81" s="256"/>
      <c r="F81" s="256"/>
      <c r="G81" s="257"/>
      <c r="H81" s="23" t="s">
        <v>68</v>
      </c>
      <c r="I81" s="63" t="s">
        <v>16</v>
      </c>
    </row>
    <row r="82" spans="1:9">
      <c r="A82" s="41">
        <v>1</v>
      </c>
      <c r="B82" s="261"/>
      <c r="C82" s="262"/>
      <c r="D82" s="262"/>
      <c r="E82" s="262"/>
      <c r="F82" s="262"/>
      <c r="G82" s="263"/>
      <c r="H82" s="41"/>
      <c r="I82" s="44">
        <f>H82*3</f>
        <v>0</v>
      </c>
    </row>
    <row r="83" spans="1:9">
      <c r="A83" s="41">
        <v>2</v>
      </c>
      <c r="B83" s="261"/>
      <c r="C83" s="262"/>
      <c r="D83" s="262"/>
      <c r="E83" s="262"/>
      <c r="F83" s="262"/>
      <c r="G83" s="263"/>
      <c r="H83" s="41"/>
      <c r="I83" s="44">
        <f>H83*3</f>
        <v>0</v>
      </c>
    </row>
    <row r="84" spans="1:9" ht="40.5" customHeight="1">
      <c r="A84" s="258" t="s">
        <v>215</v>
      </c>
      <c r="B84" s="258"/>
      <c r="C84" s="258"/>
      <c r="D84" s="258"/>
      <c r="E84" s="258"/>
      <c r="F84" s="258"/>
      <c r="G84" s="258"/>
      <c r="H84" s="258"/>
      <c r="I84" s="258"/>
    </row>
    <row r="85" spans="1:9" s="66" customFormat="1" ht="18">
      <c r="A85" s="113" t="s">
        <v>26</v>
      </c>
      <c r="B85" s="255" t="s">
        <v>62</v>
      </c>
      <c r="C85" s="256"/>
      <c r="D85" s="256"/>
      <c r="E85" s="256"/>
      <c r="F85" s="256"/>
      <c r="G85" s="257"/>
      <c r="H85" s="23" t="s">
        <v>68</v>
      </c>
      <c r="I85" s="63" t="s">
        <v>16</v>
      </c>
    </row>
    <row r="86" spans="1:9">
      <c r="A86" s="41">
        <v>1</v>
      </c>
      <c r="B86" s="261"/>
      <c r="C86" s="262"/>
      <c r="D86" s="262"/>
      <c r="E86" s="262"/>
      <c r="F86" s="262"/>
      <c r="G86" s="263"/>
      <c r="H86" s="41"/>
      <c r="I86" s="44">
        <f>H86*3</f>
        <v>0</v>
      </c>
    </row>
    <row r="87" spans="1:9">
      <c r="A87" s="41">
        <v>2</v>
      </c>
      <c r="B87" s="261"/>
      <c r="C87" s="262"/>
      <c r="D87" s="262"/>
      <c r="E87" s="262"/>
      <c r="F87" s="262"/>
      <c r="G87" s="263"/>
      <c r="H87" s="41"/>
      <c r="I87" s="44">
        <f>H87*3</f>
        <v>0</v>
      </c>
    </row>
    <row r="88" spans="1:9">
      <c r="A88" s="258" t="s">
        <v>216</v>
      </c>
      <c r="B88" s="258"/>
      <c r="C88" s="258"/>
      <c r="D88" s="258"/>
      <c r="E88" s="258"/>
      <c r="F88" s="258"/>
      <c r="G88" s="258"/>
      <c r="H88" s="258"/>
      <c r="I88" s="258"/>
    </row>
    <row r="89" spans="1:9" s="66" customFormat="1" ht="18">
      <c r="A89" s="113" t="s">
        <v>26</v>
      </c>
      <c r="B89" s="255" t="s">
        <v>62</v>
      </c>
      <c r="C89" s="256"/>
      <c r="D89" s="256"/>
      <c r="E89" s="256"/>
      <c r="F89" s="256"/>
      <c r="G89" s="257"/>
      <c r="H89" s="23" t="s">
        <v>68</v>
      </c>
      <c r="I89" s="63" t="s">
        <v>16</v>
      </c>
    </row>
    <row r="90" spans="1:9">
      <c r="A90" s="41">
        <v>1</v>
      </c>
      <c r="B90" s="261"/>
      <c r="C90" s="262"/>
      <c r="D90" s="262"/>
      <c r="E90" s="262"/>
      <c r="F90" s="262"/>
      <c r="G90" s="263"/>
      <c r="H90" s="41"/>
      <c r="I90" s="44">
        <f>H90*3</f>
        <v>0</v>
      </c>
    </row>
    <row r="91" spans="1:9">
      <c r="A91" s="41">
        <v>2</v>
      </c>
      <c r="B91" s="261"/>
      <c r="C91" s="262"/>
      <c r="D91" s="262"/>
      <c r="E91" s="262"/>
      <c r="F91" s="262"/>
      <c r="G91" s="263"/>
      <c r="H91" s="41"/>
      <c r="I91" s="44">
        <f>H91*3</f>
        <v>0</v>
      </c>
    </row>
    <row r="92" spans="1:9">
      <c r="A92" s="258" t="s">
        <v>217</v>
      </c>
      <c r="B92" s="258"/>
      <c r="C92" s="258"/>
      <c r="D92" s="258"/>
      <c r="E92" s="258"/>
      <c r="F92" s="258"/>
      <c r="G92" s="258"/>
      <c r="H92" s="258"/>
      <c r="I92" s="258"/>
    </row>
    <row r="93" spans="1:9" s="66" customFormat="1" ht="18">
      <c r="A93" s="113" t="s">
        <v>26</v>
      </c>
      <c r="B93" s="255" t="s">
        <v>62</v>
      </c>
      <c r="C93" s="256"/>
      <c r="D93" s="256"/>
      <c r="E93" s="256"/>
      <c r="F93" s="256"/>
      <c r="G93" s="257"/>
      <c r="H93" s="23" t="s">
        <v>68</v>
      </c>
      <c r="I93" s="63" t="s">
        <v>16</v>
      </c>
    </row>
    <row r="94" spans="1:9">
      <c r="A94" s="41">
        <v>1</v>
      </c>
      <c r="B94" s="261"/>
      <c r="C94" s="262"/>
      <c r="D94" s="262"/>
      <c r="E94" s="262"/>
      <c r="F94" s="262"/>
      <c r="G94" s="263"/>
      <c r="H94" s="41"/>
      <c r="I94" s="44">
        <f>H94*3</f>
        <v>0</v>
      </c>
    </row>
    <row r="95" spans="1:9">
      <c r="A95" s="41">
        <v>2</v>
      </c>
      <c r="B95" s="261"/>
      <c r="C95" s="262"/>
      <c r="D95" s="262"/>
      <c r="E95" s="262"/>
      <c r="F95" s="262"/>
      <c r="G95" s="263"/>
      <c r="H95" s="41"/>
      <c r="I95" s="44">
        <f>H95*3</f>
        <v>0</v>
      </c>
    </row>
    <row r="96" spans="1:9" ht="65.25" customHeight="1">
      <c r="A96" s="258" t="s">
        <v>218</v>
      </c>
      <c r="B96" s="258"/>
      <c r="C96" s="258"/>
      <c r="D96" s="258"/>
      <c r="E96" s="258"/>
      <c r="F96" s="258"/>
      <c r="G96" s="258"/>
      <c r="H96" s="258"/>
      <c r="I96" s="258"/>
    </row>
    <row r="97" spans="1:9" s="62" customFormat="1" ht="36">
      <c r="A97" s="11" t="s">
        <v>26</v>
      </c>
      <c r="B97" s="249" t="s">
        <v>62</v>
      </c>
      <c r="C97" s="264"/>
      <c r="D97" s="264"/>
      <c r="E97" s="264"/>
      <c r="F97" s="250"/>
      <c r="G97" s="67" t="s">
        <v>65</v>
      </c>
      <c r="H97" s="23" t="s">
        <v>66</v>
      </c>
      <c r="I97" s="63" t="s">
        <v>16</v>
      </c>
    </row>
    <row r="98" spans="1:9">
      <c r="A98" s="41">
        <v>1</v>
      </c>
      <c r="B98" s="261"/>
      <c r="C98" s="262"/>
      <c r="D98" s="262"/>
      <c r="E98" s="262"/>
      <c r="F98" s="263"/>
      <c r="G98" s="112"/>
      <c r="H98" s="41"/>
      <c r="I98" s="44">
        <f>H98*3</f>
        <v>0</v>
      </c>
    </row>
    <row r="99" spans="1:9">
      <c r="A99" s="41">
        <v>2</v>
      </c>
      <c r="B99" s="261"/>
      <c r="C99" s="262"/>
      <c r="D99" s="262"/>
      <c r="E99" s="262"/>
      <c r="F99" s="263"/>
      <c r="G99" s="162"/>
      <c r="H99" s="41"/>
      <c r="I99" s="44">
        <f>H99*3</f>
        <v>0</v>
      </c>
    </row>
    <row r="100" spans="1:9" ht="37.5" customHeight="1">
      <c r="A100" s="258" t="s">
        <v>219</v>
      </c>
      <c r="B100" s="258"/>
      <c r="C100" s="258"/>
      <c r="D100" s="258"/>
      <c r="E100" s="258"/>
      <c r="F100" s="258"/>
      <c r="G100" s="258"/>
      <c r="H100" s="258"/>
      <c r="I100" s="258"/>
    </row>
    <row r="101" spans="1:9" s="66" customFormat="1" ht="18">
      <c r="A101" s="113" t="s">
        <v>26</v>
      </c>
      <c r="B101" s="255" t="s">
        <v>62</v>
      </c>
      <c r="C101" s="256"/>
      <c r="D101" s="256"/>
      <c r="E101" s="256"/>
      <c r="F101" s="256"/>
      <c r="G101" s="257"/>
      <c r="H101" s="23" t="s">
        <v>68</v>
      </c>
      <c r="I101" s="63" t="s">
        <v>16</v>
      </c>
    </row>
    <row r="102" spans="1:9">
      <c r="A102" s="41">
        <v>1</v>
      </c>
      <c r="B102" s="193"/>
      <c r="C102" s="194"/>
      <c r="D102" s="194"/>
      <c r="E102" s="194"/>
      <c r="F102" s="194"/>
      <c r="G102" s="195"/>
      <c r="H102" s="41"/>
      <c r="I102" s="44">
        <f>H102*3</f>
        <v>0</v>
      </c>
    </row>
    <row r="103" spans="1:9">
      <c r="A103" s="41">
        <v>2</v>
      </c>
      <c r="B103" s="193"/>
      <c r="C103" s="194"/>
      <c r="D103" s="194"/>
      <c r="E103" s="194"/>
      <c r="F103" s="194"/>
      <c r="G103" s="195"/>
      <c r="H103" s="41"/>
      <c r="I103" s="44">
        <f>H103*3</f>
        <v>0</v>
      </c>
    </row>
    <row r="104" spans="1:9" s="22" customFormat="1" ht="21">
      <c r="A104" s="259" t="s">
        <v>69</v>
      </c>
      <c r="B104" s="259"/>
      <c r="C104" s="259"/>
      <c r="D104" s="259"/>
      <c r="E104" s="259"/>
      <c r="F104" s="259"/>
      <c r="G104" s="259"/>
      <c r="H104" s="259"/>
      <c r="I104" s="17">
        <f>SUM(I28:I32,I35:I39,I48:I52,,I42:I45,I55:I59,I62:I63,I66:I67,I70:I71,I74:I75,I78:I79,I82:I83,I86:I87,I90:I91,I94:I95,I98:I99,I102:I103)</f>
        <v>0</v>
      </c>
    </row>
    <row r="105" spans="1:9" s="22" customFormat="1" ht="21">
      <c r="A105" s="48">
        <v>2.4</v>
      </c>
      <c r="B105" s="251" t="s">
        <v>80</v>
      </c>
      <c r="C105" s="251"/>
      <c r="D105" s="251"/>
      <c r="E105" s="251"/>
      <c r="F105" s="251"/>
      <c r="G105" s="251"/>
      <c r="H105" s="251"/>
      <c r="I105" s="251"/>
    </row>
    <row r="106" spans="1:9" s="22" customFormat="1" ht="21">
      <c r="A106" s="252" t="s">
        <v>83</v>
      </c>
      <c r="B106" s="253"/>
      <c r="C106" s="253"/>
      <c r="D106" s="253"/>
      <c r="E106" s="253"/>
      <c r="F106" s="253"/>
      <c r="G106" s="253"/>
      <c r="H106" s="253"/>
      <c r="I106" s="254"/>
    </row>
    <row r="107" spans="1:9" s="66" customFormat="1" ht="18">
      <c r="A107" s="113" t="s">
        <v>26</v>
      </c>
      <c r="B107" s="255" t="s">
        <v>62</v>
      </c>
      <c r="C107" s="256"/>
      <c r="D107" s="256"/>
      <c r="E107" s="256"/>
      <c r="F107" s="256"/>
      <c r="G107" s="257"/>
      <c r="H107" s="23" t="s">
        <v>68</v>
      </c>
      <c r="I107" s="63" t="s">
        <v>16</v>
      </c>
    </row>
    <row r="108" spans="1:9">
      <c r="A108" s="41">
        <v>1</v>
      </c>
      <c r="B108" s="193"/>
      <c r="C108" s="194"/>
      <c r="D108" s="194"/>
      <c r="E108" s="194"/>
      <c r="F108" s="194"/>
      <c r="G108" s="195"/>
      <c r="H108" s="41"/>
      <c r="I108" s="44">
        <f>H108*0.5</f>
        <v>0</v>
      </c>
    </row>
    <row r="109" spans="1:9">
      <c r="A109" s="41">
        <v>1</v>
      </c>
      <c r="B109" s="193"/>
      <c r="C109" s="194"/>
      <c r="D109" s="194"/>
      <c r="E109" s="194"/>
      <c r="F109" s="194"/>
      <c r="G109" s="195"/>
      <c r="H109" s="41"/>
      <c r="I109" s="44">
        <f>H109*0.5</f>
        <v>0</v>
      </c>
    </row>
    <row r="110" spans="1:9" s="22" customFormat="1" ht="41.25" customHeight="1">
      <c r="A110" s="205" t="s">
        <v>84</v>
      </c>
      <c r="B110" s="206"/>
      <c r="C110" s="206"/>
      <c r="D110" s="206"/>
      <c r="E110" s="206"/>
      <c r="F110" s="206"/>
      <c r="G110" s="206"/>
      <c r="H110" s="206"/>
      <c r="I110" s="207"/>
    </row>
    <row r="111" spans="1:9" s="66" customFormat="1" ht="18">
      <c r="A111" s="113" t="s">
        <v>26</v>
      </c>
      <c r="B111" s="255" t="s">
        <v>62</v>
      </c>
      <c r="C111" s="256"/>
      <c r="D111" s="256"/>
      <c r="E111" s="256"/>
      <c r="F111" s="256"/>
      <c r="G111" s="257"/>
      <c r="H111" s="23" t="s">
        <v>68</v>
      </c>
      <c r="I111" s="63" t="s">
        <v>16</v>
      </c>
    </row>
    <row r="112" spans="1:9">
      <c r="A112" s="41">
        <v>1</v>
      </c>
      <c r="B112" s="193"/>
      <c r="C112" s="194"/>
      <c r="D112" s="194"/>
      <c r="E112" s="194"/>
      <c r="F112" s="194"/>
      <c r="G112" s="195"/>
      <c r="H112" s="41"/>
      <c r="I112" s="44">
        <f>H112*1</f>
        <v>0</v>
      </c>
    </row>
    <row r="113" spans="1:9">
      <c r="A113" s="41">
        <v>1</v>
      </c>
      <c r="B113" s="193"/>
      <c r="C113" s="194"/>
      <c r="D113" s="194"/>
      <c r="E113" s="194"/>
      <c r="F113" s="194"/>
      <c r="G113" s="195"/>
      <c r="H113" s="41"/>
      <c r="I113" s="44">
        <f>H113*1</f>
        <v>0</v>
      </c>
    </row>
    <row r="114" spans="1:9" s="22" customFormat="1" ht="42" customHeight="1">
      <c r="A114" s="205" t="s">
        <v>85</v>
      </c>
      <c r="B114" s="206"/>
      <c r="C114" s="206"/>
      <c r="D114" s="206"/>
      <c r="E114" s="206"/>
      <c r="F114" s="206"/>
      <c r="G114" s="206"/>
      <c r="H114" s="206"/>
      <c r="I114" s="207"/>
    </row>
    <row r="115" spans="1:9" s="66" customFormat="1" ht="18">
      <c r="A115" s="113" t="s">
        <v>26</v>
      </c>
      <c r="B115" s="255" t="s">
        <v>62</v>
      </c>
      <c r="C115" s="256"/>
      <c r="D115" s="256"/>
      <c r="E115" s="256"/>
      <c r="F115" s="256"/>
      <c r="G115" s="257"/>
      <c r="H115" s="23" t="s">
        <v>68</v>
      </c>
      <c r="I115" s="63" t="s">
        <v>16</v>
      </c>
    </row>
    <row r="116" spans="1:9">
      <c r="A116" s="41">
        <v>1</v>
      </c>
      <c r="B116" s="261"/>
      <c r="C116" s="262"/>
      <c r="D116" s="262"/>
      <c r="E116" s="262"/>
      <c r="F116" s="262"/>
      <c r="G116" s="263"/>
      <c r="H116" s="41"/>
      <c r="I116" s="44">
        <f>H116*1.5</f>
        <v>0</v>
      </c>
    </row>
    <row r="117" spans="1:9">
      <c r="A117" s="41">
        <v>1</v>
      </c>
      <c r="B117" s="261"/>
      <c r="C117" s="262"/>
      <c r="D117" s="262"/>
      <c r="E117" s="262"/>
      <c r="F117" s="262"/>
      <c r="G117" s="263"/>
      <c r="H117" s="41"/>
      <c r="I117" s="44">
        <f>H117*1.5</f>
        <v>0</v>
      </c>
    </row>
    <row r="118" spans="1:9" s="22" customFormat="1" ht="41.25" customHeight="1">
      <c r="A118" s="205" t="s">
        <v>86</v>
      </c>
      <c r="B118" s="206"/>
      <c r="C118" s="206"/>
      <c r="D118" s="206"/>
      <c r="E118" s="206"/>
      <c r="F118" s="206"/>
      <c r="G118" s="206"/>
      <c r="H118" s="206"/>
      <c r="I118" s="207"/>
    </row>
    <row r="119" spans="1:9" s="66" customFormat="1" ht="18">
      <c r="A119" s="113" t="s">
        <v>26</v>
      </c>
      <c r="B119" s="255" t="s">
        <v>62</v>
      </c>
      <c r="C119" s="256"/>
      <c r="D119" s="256"/>
      <c r="E119" s="256"/>
      <c r="F119" s="256"/>
      <c r="G119" s="257"/>
      <c r="H119" s="23" t="s">
        <v>68</v>
      </c>
      <c r="I119" s="63" t="s">
        <v>16</v>
      </c>
    </row>
    <row r="120" spans="1:9">
      <c r="A120" s="41">
        <v>1</v>
      </c>
      <c r="B120" s="261"/>
      <c r="C120" s="262"/>
      <c r="D120" s="262"/>
      <c r="E120" s="262"/>
      <c r="F120" s="262"/>
      <c r="G120" s="263"/>
      <c r="H120" s="41"/>
      <c r="I120" s="44">
        <f>H120*2</f>
        <v>0</v>
      </c>
    </row>
    <row r="121" spans="1:9">
      <c r="A121" s="41">
        <v>1</v>
      </c>
      <c r="B121" s="261"/>
      <c r="C121" s="262"/>
      <c r="D121" s="262"/>
      <c r="E121" s="262"/>
      <c r="F121" s="262"/>
      <c r="G121" s="263"/>
      <c r="H121" s="41"/>
      <c r="I121" s="44">
        <f>H121*2</f>
        <v>0</v>
      </c>
    </row>
    <row r="122" spans="1:9" s="22" customFormat="1" ht="21">
      <c r="A122" s="259" t="s">
        <v>70</v>
      </c>
      <c r="B122" s="259"/>
      <c r="C122" s="259"/>
      <c r="D122" s="259"/>
      <c r="E122" s="259"/>
      <c r="F122" s="259"/>
      <c r="G122" s="259"/>
      <c r="H122" s="259"/>
      <c r="I122" s="17">
        <f>SUM(I108:I109,I112:I113,I116:I117,I120:I121)</f>
        <v>0</v>
      </c>
    </row>
    <row r="123" spans="1:9" s="22" customFormat="1" ht="21">
      <c r="A123" s="205" t="s">
        <v>87</v>
      </c>
      <c r="B123" s="206"/>
      <c r="C123" s="206"/>
      <c r="D123" s="206"/>
      <c r="E123" s="206"/>
      <c r="F123" s="206"/>
      <c r="G123" s="206"/>
      <c r="H123" s="206"/>
      <c r="I123" s="207"/>
    </row>
    <row r="124" spans="1:9" s="66" customFormat="1" ht="18">
      <c r="A124" s="113" t="s">
        <v>26</v>
      </c>
      <c r="B124" s="255" t="s">
        <v>62</v>
      </c>
      <c r="C124" s="256"/>
      <c r="D124" s="256"/>
      <c r="E124" s="256"/>
      <c r="F124" s="256"/>
      <c r="G124" s="257"/>
      <c r="H124" s="113" t="s">
        <v>71</v>
      </c>
      <c r="I124" s="68" t="s">
        <v>16</v>
      </c>
    </row>
    <row r="125" spans="1:9">
      <c r="A125" s="41">
        <v>1</v>
      </c>
      <c r="B125" s="261"/>
      <c r="C125" s="262"/>
      <c r="D125" s="262"/>
      <c r="E125" s="262"/>
      <c r="F125" s="262"/>
      <c r="G125" s="263"/>
      <c r="H125" s="41"/>
      <c r="I125" s="43">
        <f>(H125*2)/100</f>
        <v>0</v>
      </c>
    </row>
    <row r="126" spans="1:9">
      <c r="A126" s="41">
        <v>1</v>
      </c>
      <c r="B126" s="261"/>
      <c r="C126" s="262"/>
      <c r="D126" s="262"/>
      <c r="E126" s="262"/>
      <c r="F126" s="262"/>
      <c r="G126" s="263"/>
      <c r="H126" s="41"/>
      <c r="I126" s="43">
        <f>(H126*2)/100</f>
        <v>0</v>
      </c>
    </row>
    <row r="127" spans="1:9">
      <c r="A127" s="41">
        <v>1</v>
      </c>
      <c r="B127" s="261"/>
      <c r="C127" s="262"/>
      <c r="D127" s="262"/>
      <c r="E127" s="262"/>
      <c r="F127" s="262"/>
      <c r="G127" s="263"/>
      <c r="H127" s="41"/>
      <c r="I127" s="43">
        <f>(H127*2)/100</f>
        <v>0</v>
      </c>
    </row>
    <row r="128" spans="1:9" s="22" customFormat="1" ht="21">
      <c r="A128" s="259" t="s">
        <v>72</v>
      </c>
      <c r="B128" s="259"/>
      <c r="C128" s="259"/>
      <c r="D128" s="259"/>
      <c r="E128" s="259"/>
      <c r="F128" s="259"/>
      <c r="G128" s="259"/>
      <c r="H128" s="259"/>
      <c r="I128" s="17">
        <f>SUM(I125:I127)</f>
        <v>0</v>
      </c>
    </row>
    <row r="129" spans="1:9" s="22" customFormat="1" ht="39.75" customHeight="1">
      <c r="A129" s="205" t="s">
        <v>177</v>
      </c>
      <c r="B129" s="206"/>
      <c r="C129" s="206"/>
      <c r="D129" s="206"/>
      <c r="E129" s="206"/>
      <c r="F129" s="206"/>
      <c r="G129" s="206"/>
      <c r="H129" s="206"/>
      <c r="I129" s="207"/>
    </row>
    <row r="130" spans="1:9" s="66" customFormat="1" ht="36">
      <c r="A130" s="113" t="s">
        <v>26</v>
      </c>
      <c r="B130" s="260" t="s">
        <v>62</v>
      </c>
      <c r="C130" s="260"/>
      <c r="D130" s="260"/>
      <c r="E130" s="260"/>
      <c r="F130" s="260"/>
      <c r="G130" s="11" t="s">
        <v>73</v>
      </c>
      <c r="H130" s="11" t="s">
        <v>74</v>
      </c>
      <c r="I130" s="68" t="s">
        <v>16</v>
      </c>
    </row>
    <row r="131" spans="1:9">
      <c r="A131" s="41">
        <v>1</v>
      </c>
      <c r="B131" s="258"/>
      <c r="C131" s="258"/>
      <c r="D131" s="258"/>
      <c r="E131" s="258"/>
      <c r="F131" s="258"/>
      <c r="G131" s="162"/>
      <c r="H131" s="41"/>
      <c r="I131" s="43">
        <f>H131/15</f>
        <v>0</v>
      </c>
    </row>
    <row r="132" spans="1:9">
      <c r="A132" s="41">
        <v>1</v>
      </c>
      <c r="B132" s="258"/>
      <c r="C132" s="258"/>
      <c r="D132" s="258"/>
      <c r="E132" s="258"/>
      <c r="F132" s="258"/>
      <c r="G132" s="162"/>
      <c r="H132" s="41"/>
      <c r="I132" s="43">
        <f>H132/15</f>
        <v>0</v>
      </c>
    </row>
    <row r="133" spans="1:9">
      <c r="A133" s="41">
        <v>1</v>
      </c>
      <c r="B133" s="258"/>
      <c r="C133" s="258"/>
      <c r="D133" s="258"/>
      <c r="E133" s="258"/>
      <c r="F133" s="258"/>
      <c r="G133" s="112"/>
      <c r="H133" s="41"/>
      <c r="I133" s="43">
        <f>H133/15</f>
        <v>0</v>
      </c>
    </row>
    <row r="134" spans="1:9" s="22" customFormat="1" ht="21">
      <c r="A134" s="259" t="s">
        <v>75</v>
      </c>
      <c r="B134" s="259"/>
      <c r="C134" s="259"/>
      <c r="D134" s="259"/>
      <c r="E134" s="259"/>
      <c r="F134" s="259"/>
      <c r="G134" s="259"/>
      <c r="H134" s="259"/>
      <c r="I134" s="17">
        <f>SUM(I131:I133)</f>
        <v>0</v>
      </c>
    </row>
    <row r="136" spans="1:9" s="22" customFormat="1" ht="25.5" customHeight="1">
      <c r="B136" s="110"/>
      <c r="C136" s="27" t="s">
        <v>76</v>
      </c>
      <c r="D136" s="51" t="s">
        <v>77</v>
      </c>
      <c r="E136" s="51">
        <v>2.2999999999999998</v>
      </c>
      <c r="F136" s="110">
        <v>2.4</v>
      </c>
      <c r="G136" s="52">
        <v>2.5</v>
      </c>
      <c r="H136" s="110">
        <v>2.6</v>
      </c>
      <c r="I136" s="19" t="s">
        <v>49</v>
      </c>
    </row>
    <row r="137" spans="1:9" s="22" customFormat="1" ht="21">
      <c r="B137" s="110"/>
      <c r="C137" s="27" t="s">
        <v>78</v>
      </c>
      <c r="D137" s="57">
        <f>I24</f>
        <v>0</v>
      </c>
      <c r="E137" s="57">
        <f>I104</f>
        <v>0</v>
      </c>
      <c r="F137" s="58">
        <f>I122</f>
        <v>0</v>
      </c>
      <c r="G137" s="59">
        <f>I128</f>
        <v>0</v>
      </c>
      <c r="H137" s="58">
        <f>I134</f>
        <v>0</v>
      </c>
      <c r="I137" s="60">
        <f>SUM(D137:H137)</f>
        <v>0</v>
      </c>
    </row>
  </sheetData>
  <mergeCells count="139">
    <mergeCell ref="A80:I80"/>
    <mergeCell ref="A92:I92"/>
    <mergeCell ref="B93:G93"/>
    <mergeCell ref="B95:G95"/>
    <mergeCell ref="B87:G87"/>
    <mergeCell ref="A88:I88"/>
    <mergeCell ref="B89:G89"/>
    <mergeCell ref="B91:G91"/>
    <mergeCell ref="B90:G90"/>
    <mergeCell ref="B94:G94"/>
    <mergeCell ref="B81:G81"/>
    <mergeCell ref="B83:G83"/>
    <mergeCell ref="A84:I84"/>
    <mergeCell ref="B85:G85"/>
    <mergeCell ref="A24:F24"/>
    <mergeCell ref="A13:I13"/>
    <mergeCell ref="A14:D14"/>
    <mergeCell ref="E14:I14"/>
    <mergeCell ref="A33:I33"/>
    <mergeCell ref="B34:G34"/>
    <mergeCell ref="B35:G35"/>
    <mergeCell ref="B36:G36"/>
    <mergeCell ref="B31:E31"/>
    <mergeCell ref="F31:G31"/>
    <mergeCell ref="B29:E29"/>
    <mergeCell ref="F29:G29"/>
    <mergeCell ref="B28:E28"/>
    <mergeCell ref="F28:G28"/>
    <mergeCell ref="B30:E30"/>
    <mergeCell ref="F30:G30"/>
    <mergeCell ref="F32:G32"/>
    <mergeCell ref="A76:I76"/>
    <mergeCell ref="B77:G77"/>
    <mergeCell ref="B78:G78"/>
    <mergeCell ref="B52:E52"/>
    <mergeCell ref="B51:E51"/>
    <mergeCell ref="B32:E32"/>
    <mergeCell ref="B25:I25"/>
    <mergeCell ref="B26:E26"/>
    <mergeCell ref="F26:G26"/>
    <mergeCell ref="A27:I27"/>
    <mergeCell ref="C15:D15"/>
    <mergeCell ref="C16:D16"/>
    <mergeCell ref="B37:G37"/>
    <mergeCell ref="B38:G38"/>
    <mergeCell ref="C17:D17"/>
    <mergeCell ref="C18:D18"/>
    <mergeCell ref="C19:D19"/>
    <mergeCell ref="C20:D20"/>
    <mergeCell ref="C21:D21"/>
    <mergeCell ref="C22:D22"/>
    <mergeCell ref="C23:D23"/>
    <mergeCell ref="A60:I60"/>
    <mergeCell ref="B75:G75"/>
    <mergeCell ref="B79:G79"/>
    <mergeCell ref="B82:G82"/>
    <mergeCell ref="B86:G86"/>
    <mergeCell ref="B39:G39"/>
    <mergeCell ref="B61:E61"/>
    <mergeCell ref="A53:I53"/>
    <mergeCell ref="B54:E54"/>
    <mergeCell ref="B59:E59"/>
    <mergeCell ref="B56:E56"/>
    <mergeCell ref="B57:E57"/>
    <mergeCell ref="A46:I46"/>
    <mergeCell ref="B47:E47"/>
    <mergeCell ref="B42:E42"/>
    <mergeCell ref="A40:I40"/>
    <mergeCell ref="B41:E41"/>
    <mergeCell ref="B43:E43"/>
    <mergeCell ref="B44:E44"/>
    <mergeCell ref="B45:E45"/>
    <mergeCell ref="B48:E48"/>
    <mergeCell ref="B49:E49"/>
    <mergeCell ref="B55:E55"/>
    <mergeCell ref="B58:E58"/>
    <mergeCell ref="A64:I64"/>
    <mergeCell ref="B65:E65"/>
    <mergeCell ref="B66:E66"/>
    <mergeCell ref="A72:I72"/>
    <mergeCell ref="B73:G73"/>
    <mergeCell ref="B74:G74"/>
    <mergeCell ref="A68:I68"/>
    <mergeCell ref="B69:G69"/>
    <mergeCell ref="B70:G70"/>
    <mergeCell ref="B67:E67"/>
    <mergeCell ref="B71:G71"/>
    <mergeCell ref="B115:G115"/>
    <mergeCell ref="B116:G116"/>
    <mergeCell ref="A118:I118"/>
    <mergeCell ref="B119:G119"/>
    <mergeCell ref="A96:I96"/>
    <mergeCell ref="B97:F97"/>
    <mergeCell ref="B98:F98"/>
    <mergeCell ref="A110:I110"/>
    <mergeCell ref="B111:G111"/>
    <mergeCell ref="B99:F99"/>
    <mergeCell ref="B103:G103"/>
    <mergeCell ref="B109:G109"/>
    <mergeCell ref="A134:H134"/>
    <mergeCell ref="A129:I129"/>
    <mergeCell ref="B130:F130"/>
    <mergeCell ref="B133:F133"/>
    <mergeCell ref="B127:G127"/>
    <mergeCell ref="A128:H128"/>
    <mergeCell ref="B117:G117"/>
    <mergeCell ref="B121:G121"/>
    <mergeCell ref="B126:G126"/>
    <mergeCell ref="B125:G125"/>
    <mergeCell ref="B132:F132"/>
    <mergeCell ref="B131:F131"/>
    <mergeCell ref="B120:G120"/>
    <mergeCell ref="A122:H122"/>
    <mergeCell ref="A123:I123"/>
    <mergeCell ref="B124:G124"/>
    <mergeCell ref="A3:I3"/>
    <mergeCell ref="C4:D4"/>
    <mergeCell ref="C5:D5"/>
    <mergeCell ref="C8:D8"/>
    <mergeCell ref="C9:D9"/>
    <mergeCell ref="C10:D10"/>
    <mergeCell ref="C11:D11"/>
    <mergeCell ref="B112:G112"/>
    <mergeCell ref="A114:I114"/>
    <mergeCell ref="B105:I105"/>
    <mergeCell ref="A106:I106"/>
    <mergeCell ref="B107:G107"/>
    <mergeCell ref="B108:G108"/>
    <mergeCell ref="B113:G113"/>
    <mergeCell ref="C6:D6"/>
    <mergeCell ref="C7:D7"/>
    <mergeCell ref="C12:D12"/>
    <mergeCell ref="A100:I100"/>
    <mergeCell ref="B101:G101"/>
    <mergeCell ref="B102:G102"/>
    <mergeCell ref="A104:H104"/>
    <mergeCell ref="B50:E50"/>
    <mergeCell ref="B62:E62"/>
    <mergeCell ref="B63:E63"/>
  </mergeCells>
  <printOptions horizontalCentered="1"/>
  <pageMargins left="0.31496062992125984" right="0.31496062992125984" top="0.74803149606299213" bottom="0.15748031496062992" header="0.31496062992125984" footer="0.31496062992125984"/>
  <pageSetup paperSize="9" scale="95" orientation="portrait" r:id="rId1"/>
  <rowBreaks count="2" manualBreakCount="2">
    <brk id="32" max="16383" man="1"/>
    <brk id="11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3"/>
  <sheetViews>
    <sheetView view="pageBreakPreview" topLeftCell="A132" zoomScale="130" zoomScaleNormal="110" zoomScaleSheetLayoutView="130" workbookViewId="0">
      <selection activeCell="G143" sqref="G143"/>
    </sheetView>
  </sheetViews>
  <sheetFormatPr defaultColWidth="9.140625" defaultRowHeight="22.5"/>
  <cols>
    <col min="1" max="1" width="8.28515625" style="15" customWidth="1"/>
    <col min="2" max="2" width="10" style="38" customWidth="1"/>
    <col min="3" max="3" width="26.28515625" style="39" customWidth="1"/>
    <col min="4" max="4" width="8.28515625" style="40" customWidth="1"/>
    <col min="5" max="6" width="8.140625" style="40" customWidth="1"/>
    <col min="7" max="7" width="10.140625" style="40" customWidth="1"/>
    <col min="8" max="8" width="8.85546875" style="38" customWidth="1"/>
    <col min="9" max="9" width="9" style="7" customWidth="1"/>
    <col min="10" max="16384" width="9.140625" style="15"/>
  </cols>
  <sheetData>
    <row r="1" spans="1:9" ht="23.25">
      <c r="A1" s="18" t="s">
        <v>88</v>
      </c>
      <c r="I1" s="83"/>
    </row>
    <row r="2" spans="1:9" ht="59.25" customHeight="1">
      <c r="B2" s="302" t="s">
        <v>175</v>
      </c>
      <c r="C2" s="302"/>
      <c r="D2" s="302"/>
      <c r="E2" s="302"/>
      <c r="F2" s="302"/>
      <c r="G2" s="302"/>
      <c r="H2" s="302"/>
      <c r="I2" s="302"/>
    </row>
    <row r="3" spans="1:9" s="24" customFormat="1" ht="21">
      <c r="A3" s="22">
        <v>3.1</v>
      </c>
      <c r="B3" s="104" t="s">
        <v>89</v>
      </c>
      <c r="C3" s="4"/>
      <c r="D3" s="5"/>
      <c r="E3" s="5"/>
      <c r="F3" s="5"/>
      <c r="G3" s="5"/>
      <c r="H3" s="6"/>
      <c r="I3" s="7"/>
    </row>
    <row r="4" spans="1:9" s="71" customFormat="1" ht="36">
      <c r="A4" s="69" t="s">
        <v>26</v>
      </c>
      <c r="B4" s="269" t="s">
        <v>90</v>
      </c>
      <c r="C4" s="270"/>
      <c r="D4" s="270"/>
      <c r="E4" s="269" t="s">
        <v>91</v>
      </c>
      <c r="F4" s="271"/>
      <c r="G4" s="23" t="s">
        <v>92</v>
      </c>
      <c r="H4" s="69" t="s">
        <v>71</v>
      </c>
      <c r="I4" s="70" t="s">
        <v>16</v>
      </c>
    </row>
    <row r="5" spans="1:9" s="72" customFormat="1" ht="23.25">
      <c r="A5" s="303" t="s">
        <v>159</v>
      </c>
      <c r="B5" s="303"/>
      <c r="C5" s="303"/>
      <c r="D5" s="303"/>
      <c r="E5" s="303"/>
      <c r="F5" s="303"/>
      <c r="G5" s="303"/>
      <c r="H5" s="303"/>
      <c r="I5" s="304"/>
    </row>
    <row r="6" spans="1:9" s="24" customFormat="1" ht="20.25">
      <c r="A6" s="41">
        <v>1</v>
      </c>
      <c r="B6" s="193"/>
      <c r="C6" s="194"/>
      <c r="D6" s="194"/>
      <c r="E6" s="261"/>
      <c r="F6" s="263"/>
      <c r="G6" s="124"/>
      <c r="H6" s="41"/>
      <c r="I6" s="73">
        <f>(G6*H6/100)/15</f>
        <v>0</v>
      </c>
    </row>
    <row r="7" spans="1:9" s="24" customFormat="1" ht="20.25">
      <c r="A7" s="41">
        <v>2</v>
      </c>
      <c r="B7" s="193"/>
      <c r="C7" s="194"/>
      <c r="D7" s="194"/>
      <c r="E7" s="261"/>
      <c r="F7" s="263"/>
      <c r="G7" s="151"/>
      <c r="H7" s="41"/>
      <c r="I7" s="73">
        <f>(G7*H7/100)/15</f>
        <v>0</v>
      </c>
    </row>
    <row r="8" spans="1:9" s="24" customFormat="1" ht="20.25">
      <c r="A8" s="41">
        <v>3</v>
      </c>
      <c r="B8" s="193"/>
      <c r="C8" s="194"/>
      <c r="D8" s="194"/>
      <c r="E8" s="261"/>
      <c r="F8" s="263"/>
      <c r="G8" s="42"/>
      <c r="H8" s="41"/>
      <c r="I8" s="73">
        <f t="shared" ref="I8" si="0">(G8*H8/100)/15</f>
        <v>0</v>
      </c>
    </row>
    <row r="9" spans="1:9" s="22" customFormat="1" ht="21">
      <c r="A9" s="205" t="s">
        <v>176</v>
      </c>
      <c r="B9" s="206"/>
      <c r="C9" s="206"/>
      <c r="D9" s="206"/>
      <c r="E9" s="206"/>
      <c r="F9" s="206"/>
      <c r="G9" s="206"/>
      <c r="H9" s="206"/>
      <c r="I9" s="207"/>
    </row>
    <row r="10" spans="1:9" s="12" customFormat="1" ht="36">
      <c r="A10" s="16" t="s">
        <v>26</v>
      </c>
      <c r="B10" s="259" t="s">
        <v>62</v>
      </c>
      <c r="C10" s="259"/>
      <c r="D10" s="259"/>
      <c r="E10" s="259"/>
      <c r="F10" s="259"/>
      <c r="G10" s="11" t="s">
        <v>73</v>
      </c>
      <c r="H10" s="11" t="s">
        <v>74</v>
      </c>
      <c r="I10" s="49" t="s">
        <v>16</v>
      </c>
    </row>
    <row r="11" spans="1:9" s="24" customFormat="1" ht="20.25">
      <c r="A11" s="41">
        <v>1</v>
      </c>
      <c r="B11" s="258"/>
      <c r="C11" s="258"/>
      <c r="D11" s="258"/>
      <c r="E11" s="258"/>
      <c r="F11" s="258"/>
      <c r="G11" s="42"/>
      <c r="H11" s="41"/>
      <c r="I11" s="43">
        <f>H11/15</f>
        <v>0</v>
      </c>
    </row>
    <row r="12" spans="1:9" s="24" customFormat="1" ht="20.25">
      <c r="A12" s="41">
        <v>2</v>
      </c>
      <c r="B12" s="193"/>
      <c r="C12" s="194"/>
      <c r="D12" s="194"/>
      <c r="E12" s="261"/>
      <c r="F12" s="263"/>
      <c r="G12" s="151"/>
      <c r="H12" s="41"/>
      <c r="I12" s="73">
        <f>(G12*H12/100)/15</f>
        <v>0</v>
      </c>
    </row>
    <row r="13" spans="1:9" s="24" customFormat="1" ht="20.25">
      <c r="A13" s="41">
        <v>3</v>
      </c>
      <c r="B13" s="193"/>
      <c r="C13" s="194"/>
      <c r="D13" s="194"/>
      <c r="E13" s="261"/>
      <c r="F13" s="263"/>
      <c r="G13" s="151"/>
      <c r="H13" s="41"/>
      <c r="I13" s="73">
        <f t="shared" ref="I13" si="1">(G13*H13/100)/15</f>
        <v>0</v>
      </c>
    </row>
    <row r="14" spans="1:9" ht="22.5" customHeight="1">
      <c r="A14" s="208" t="s">
        <v>100</v>
      </c>
      <c r="B14" s="209"/>
      <c r="C14" s="209"/>
      <c r="D14" s="209"/>
      <c r="E14" s="209"/>
      <c r="F14" s="209"/>
      <c r="G14" s="209"/>
      <c r="H14" s="209"/>
      <c r="I14" s="210"/>
    </row>
    <row r="15" spans="1:9" s="71" customFormat="1" ht="21">
      <c r="A15" s="69" t="s">
        <v>26</v>
      </c>
      <c r="B15" s="269" t="s">
        <v>90</v>
      </c>
      <c r="C15" s="270"/>
      <c r="D15" s="270"/>
      <c r="E15" s="269" t="s">
        <v>91</v>
      </c>
      <c r="F15" s="271"/>
      <c r="G15" s="23" t="s">
        <v>174</v>
      </c>
      <c r="H15" s="23" t="s">
        <v>64</v>
      </c>
      <c r="I15" s="70" t="s">
        <v>16</v>
      </c>
    </row>
    <row r="16" spans="1:9" s="24" customFormat="1" ht="20.25">
      <c r="A16" s="41">
        <v>1</v>
      </c>
      <c r="B16" s="193"/>
      <c r="C16" s="194"/>
      <c r="D16" s="194"/>
      <c r="E16" s="261"/>
      <c r="F16" s="263"/>
      <c r="G16" s="42"/>
      <c r="H16" s="41"/>
      <c r="I16" s="73">
        <f>H16*1</f>
        <v>0</v>
      </c>
    </row>
    <row r="17" spans="1:9" s="24" customFormat="1" ht="20.25">
      <c r="A17" s="41">
        <v>2</v>
      </c>
      <c r="B17" s="193"/>
      <c r="C17" s="194"/>
      <c r="D17" s="194"/>
      <c r="E17" s="261"/>
      <c r="F17" s="263"/>
      <c r="G17" s="151"/>
      <c r="H17" s="41"/>
      <c r="I17" s="73">
        <f>(G17*H17/100)/15</f>
        <v>0</v>
      </c>
    </row>
    <row r="18" spans="1:9" s="24" customFormat="1" ht="20.25">
      <c r="A18" s="41">
        <v>3</v>
      </c>
      <c r="B18" s="193"/>
      <c r="C18" s="194"/>
      <c r="D18" s="194"/>
      <c r="E18" s="261"/>
      <c r="F18" s="263"/>
      <c r="G18" s="151"/>
      <c r="H18" s="41"/>
      <c r="I18" s="73">
        <f t="shared" ref="I18" si="2">(G18*H18/100)/15</f>
        <v>0</v>
      </c>
    </row>
    <row r="19" spans="1:9" s="22" customFormat="1" ht="44.25" customHeight="1">
      <c r="A19" s="307" t="s">
        <v>220</v>
      </c>
      <c r="B19" s="308"/>
      <c r="C19" s="308"/>
      <c r="D19" s="308"/>
      <c r="E19" s="308"/>
      <c r="F19" s="308"/>
      <c r="G19" s="308"/>
      <c r="H19" s="308"/>
      <c r="I19" s="309"/>
    </row>
    <row r="20" spans="1:9" s="71" customFormat="1" ht="49.5">
      <c r="A20" s="69" t="s">
        <v>26</v>
      </c>
      <c r="B20" s="269" t="s">
        <v>90</v>
      </c>
      <c r="C20" s="270"/>
      <c r="D20" s="270"/>
      <c r="E20" s="269" t="s">
        <v>93</v>
      </c>
      <c r="F20" s="271"/>
      <c r="G20" s="23" t="s">
        <v>171</v>
      </c>
      <c r="H20" s="74" t="s">
        <v>94</v>
      </c>
      <c r="I20" s="70" t="s">
        <v>16</v>
      </c>
    </row>
    <row r="21" spans="1:9" s="24" customFormat="1" ht="20.25">
      <c r="A21" s="41">
        <v>1</v>
      </c>
      <c r="B21" s="193"/>
      <c r="C21" s="194"/>
      <c r="D21" s="194"/>
      <c r="E21" s="305"/>
      <c r="F21" s="306"/>
      <c r="G21" s="125"/>
      <c r="H21" s="41"/>
      <c r="I21" s="73">
        <f t="shared" ref="I21:I25" si="3">H21*1</f>
        <v>0</v>
      </c>
    </row>
    <row r="22" spans="1:9" s="24" customFormat="1" ht="20.25">
      <c r="A22" s="41">
        <v>2</v>
      </c>
      <c r="B22" s="193"/>
      <c r="C22" s="194"/>
      <c r="D22" s="194"/>
      <c r="E22" s="305"/>
      <c r="F22" s="306"/>
      <c r="G22" s="125"/>
      <c r="H22" s="41"/>
      <c r="I22" s="73">
        <f t="shared" si="3"/>
        <v>0</v>
      </c>
    </row>
    <row r="23" spans="1:9" s="24" customFormat="1" ht="20.25">
      <c r="A23" s="41">
        <v>3</v>
      </c>
      <c r="B23" s="193"/>
      <c r="C23" s="194"/>
      <c r="D23" s="194"/>
      <c r="E23" s="305"/>
      <c r="F23" s="306"/>
      <c r="G23" s="125"/>
      <c r="H23" s="41"/>
      <c r="I23" s="73">
        <f t="shared" si="3"/>
        <v>0</v>
      </c>
    </row>
    <row r="24" spans="1:9" s="24" customFormat="1" ht="20.25">
      <c r="A24" s="41">
        <v>4</v>
      </c>
      <c r="B24" s="193"/>
      <c r="C24" s="194"/>
      <c r="D24" s="194"/>
      <c r="E24" s="305"/>
      <c r="F24" s="306"/>
      <c r="G24" s="125"/>
      <c r="H24" s="41"/>
      <c r="I24" s="73">
        <f t="shared" ref="I24" si="4">H24*1</f>
        <v>0</v>
      </c>
    </row>
    <row r="25" spans="1:9" s="24" customFormat="1" ht="20.25">
      <c r="A25" s="41">
        <v>5</v>
      </c>
      <c r="B25" s="193"/>
      <c r="C25" s="194"/>
      <c r="D25" s="194"/>
      <c r="E25" s="261"/>
      <c r="F25" s="263"/>
      <c r="G25" s="125"/>
      <c r="H25" s="41"/>
      <c r="I25" s="73">
        <f t="shared" si="3"/>
        <v>0</v>
      </c>
    </row>
    <row r="26" spans="1:9" ht="63" customHeight="1">
      <c r="A26" s="307" t="s">
        <v>221</v>
      </c>
      <c r="B26" s="308"/>
      <c r="C26" s="308"/>
      <c r="D26" s="308"/>
      <c r="E26" s="308"/>
      <c r="F26" s="308"/>
      <c r="G26" s="308"/>
      <c r="H26" s="308"/>
      <c r="I26" s="309"/>
    </row>
    <row r="27" spans="1:9" s="71" customFormat="1" ht="54">
      <c r="A27" s="69" t="s">
        <v>26</v>
      </c>
      <c r="B27" s="269" t="s">
        <v>90</v>
      </c>
      <c r="C27" s="270"/>
      <c r="D27" s="270"/>
      <c r="E27" s="269" t="s">
        <v>93</v>
      </c>
      <c r="F27" s="271"/>
      <c r="G27" s="23" t="s">
        <v>171</v>
      </c>
      <c r="H27" s="23" t="s">
        <v>94</v>
      </c>
      <c r="I27" s="70" t="s">
        <v>16</v>
      </c>
    </row>
    <row r="28" spans="1:9" s="24" customFormat="1" ht="20.25">
      <c r="A28" s="41">
        <v>1</v>
      </c>
      <c r="B28" s="193"/>
      <c r="C28" s="194"/>
      <c r="D28" s="195"/>
      <c r="E28" s="261"/>
      <c r="F28" s="263"/>
      <c r="G28" s="122"/>
      <c r="H28" s="41"/>
      <c r="I28" s="73">
        <f t="shared" ref="I28:I30" si="5">H28*2</f>
        <v>0</v>
      </c>
    </row>
    <row r="29" spans="1:9" s="24" customFormat="1" ht="20.25">
      <c r="A29" s="41">
        <v>2</v>
      </c>
      <c r="B29" s="193"/>
      <c r="C29" s="194"/>
      <c r="D29" s="195"/>
      <c r="E29" s="261"/>
      <c r="F29" s="263"/>
      <c r="G29" s="122"/>
      <c r="H29" s="41"/>
      <c r="I29" s="73">
        <f t="shared" si="5"/>
        <v>0</v>
      </c>
    </row>
    <row r="30" spans="1:9" s="24" customFormat="1" ht="20.25">
      <c r="A30" s="41">
        <v>3</v>
      </c>
      <c r="B30" s="193"/>
      <c r="C30" s="194"/>
      <c r="D30" s="195"/>
      <c r="E30" s="261"/>
      <c r="F30" s="263"/>
      <c r="G30" s="126"/>
      <c r="H30" s="41"/>
      <c r="I30" s="73">
        <f t="shared" si="5"/>
        <v>0</v>
      </c>
    </row>
    <row r="31" spans="1:9" s="24" customFormat="1" ht="20.25">
      <c r="A31" s="41">
        <v>4</v>
      </c>
      <c r="B31" s="193"/>
      <c r="C31" s="194"/>
      <c r="D31" s="195"/>
      <c r="E31" s="261"/>
      <c r="F31" s="263"/>
      <c r="G31" s="122"/>
      <c r="H31" s="41"/>
      <c r="I31" s="73">
        <f t="shared" ref="I31:I32" si="6">H31*2</f>
        <v>0</v>
      </c>
    </row>
    <row r="32" spans="1:9" s="24" customFormat="1" ht="20.25">
      <c r="A32" s="41">
        <v>5</v>
      </c>
      <c r="B32" s="193"/>
      <c r="C32" s="194"/>
      <c r="D32" s="195"/>
      <c r="E32" s="261"/>
      <c r="F32" s="263"/>
      <c r="G32" s="126"/>
      <c r="H32" s="41"/>
      <c r="I32" s="73">
        <f t="shared" si="6"/>
        <v>0</v>
      </c>
    </row>
    <row r="33" spans="1:9" s="22" customFormat="1" ht="43.5" customHeight="1">
      <c r="A33" s="205" t="s">
        <v>101</v>
      </c>
      <c r="B33" s="206"/>
      <c r="C33" s="206"/>
      <c r="D33" s="206"/>
      <c r="E33" s="206"/>
      <c r="F33" s="206"/>
      <c r="G33" s="206"/>
      <c r="H33" s="206"/>
      <c r="I33" s="207"/>
    </row>
    <row r="34" spans="1:9" s="71" customFormat="1" ht="49.5">
      <c r="A34" s="69" t="s">
        <v>26</v>
      </c>
      <c r="B34" s="286" t="s">
        <v>62</v>
      </c>
      <c r="C34" s="286"/>
      <c r="D34" s="286"/>
      <c r="E34" s="286"/>
      <c r="F34" s="286"/>
      <c r="G34" s="23" t="s">
        <v>74</v>
      </c>
      <c r="H34" s="74" t="s">
        <v>95</v>
      </c>
      <c r="I34" s="70" t="s">
        <v>16</v>
      </c>
    </row>
    <row r="35" spans="1:9" s="24" customFormat="1" ht="20.25">
      <c r="A35" s="41">
        <v>1</v>
      </c>
      <c r="B35" s="283"/>
      <c r="C35" s="283"/>
      <c r="D35" s="283"/>
      <c r="E35" s="283"/>
      <c r="F35" s="283"/>
      <c r="G35" s="50"/>
      <c r="H35" s="25">
        <f>G35/15</f>
        <v>0</v>
      </c>
      <c r="I35" s="44">
        <f>IF(H35&gt;=1,1,H35)</f>
        <v>0</v>
      </c>
    </row>
    <row r="36" spans="1:9" s="24" customFormat="1" ht="20.25">
      <c r="A36" s="41">
        <v>2</v>
      </c>
      <c r="B36" s="283"/>
      <c r="C36" s="283"/>
      <c r="D36" s="283"/>
      <c r="E36" s="283"/>
      <c r="F36" s="283"/>
      <c r="G36" s="50"/>
      <c r="H36" s="25">
        <f>G36/15</f>
        <v>0</v>
      </c>
      <c r="I36" s="44">
        <f>IF(H36&gt;=1,1,H36)</f>
        <v>0</v>
      </c>
    </row>
    <row r="37" spans="1:9" s="24" customFormat="1" ht="20.25">
      <c r="A37" s="41">
        <v>3</v>
      </c>
      <c r="B37" s="283"/>
      <c r="C37" s="283"/>
      <c r="D37" s="283"/>
      <c r="E37" s="283"/>
      <c r="F37" s="283"/>
      <c r="G37" s="50"/>
      <c r="H37" s="25">
        <f>G37/15</f>
        <v>0</v>
      </c>
      <c r="I37" s="44">
        <f>IF(H37&gt;=1,1,H37)</f>
        <v>0</v>
      </c>
    </row>
    <row r="38" spans="1:9" s="24" customFormat="1" ht="20.25">
      <c r="A38" s="41">
        <v>4</v>
      </c>
      <c r="B38" s="283"/>
      <c r="C38" s="283"/>
      <c r="D38" s="283"/>
      <c r="E38" s="283"/>
      <c r="F38" s="283"/>
      <c r="G38" s="50"/>
      <c r="H38" s="25">
        <f>G38/15</f>
        <v>0</v>
      </c>
      <c r="I38" s="44">
        <f>IF(H38&gt;=1,1,H38)</f>
        <v>0</v>
      </c>
    </row>
    <row r="39" spans="1:9" s="24" customFormat="1" ht="20.25">
      <c r="A39" s="41">
        <v>5</v>
      </c>
      <c r="B39" s="283"/>
      <c r="C39" s="283"/>
      <c r="D39" s="283"/>
      <c r="E39" s="283"/>
      <c r="F39" s="283"/>
      <c r="G39" s="50"/>
      <c r="H39" s="25">
        <f>G39/15</f>
        <v>0</v>
      </c>
      <c r="I39" s="44">
        <f>IF(H39&gt;=1,1,H39)</f>
        <v>0</v>
      </c>
    </row>
    <row r="40" spans="1:9" s="22" customFormat="1" ht="43.5" customHeight="1">
      <c r="A40" s="205" t="s">
        <v>179</v>
      </c>
      <c r="B40" s="206"/>
      <c r="C40" s="206"/>
      <c r="D40" s="206"/>
      <c r="E40" s="206"/>
      <c r="F40" s="206"/>
      <c r="G40" s="206"/>
      <c r="H40" s="206"/>
      <c r="I40" s="207"/>
    </row>
    <row r="41" spans="1:9" s="71" customFormat="1" ht="49.5">
      <c r="A41" s="157" t="s">
        <v>26</v>
      </c>
      <c r="B41" s="286" t="s">
        <v>62</v>
      </c>
      <c r="C41" s="286"/>
      <c r="D41" s="286"/>
      <c r="E41" s="286"/>
      <c r="F41" s="286"/>
      <c r="G41" s="23" t="s">
        <v>74</v>
      </c>
      <c r="H41" s="74" t="s">
        <v>95</v>
      </c>
      <c r="I41" s="70" t="s">
        <v>16</v>
      </c>
    </row>
    <row r="42" spans="1:9" s="24" customFormat="1" ht="20.25">
      <c r="A42" s="41">
        <v>1</v>
      </c>
      <c r="B42" s="283"/>
      <c r="C42" s="283"/>
      <c r="D42" s="283"/>
      <c r="E42" s="283"/>
      <c r="F42" s="283"/>
      <c r="G42" s="50"/>
      <c r="H42" s="25">
        <f>G42/15</f>
        <v>0</v>
      </c>
      <c r="I42" s="44">
        <f>IF(H42&gt;=1,1,H42)</f>
        <v>0</v>
      </c>
    </row>
    <row r="43" spans="1:9" s="24" customFormat="1" ht="20.25">
      <c r="A43" s="41">
        <v>2</v>
      </c>
      <c r="B43" s="283"/>
      <c r="C43" s="283"/>
      <c r="D43" s="283"/>
      <c r="E43" s="283"/>
      <c r="F43" s="283"/>
      <c r="G43" s="50"/>
      <c r="H43" s="25">
        <f>G43/15</f>
        <v>0</v>
      </c>
      <c r="I43" s="44">
        <f>IF(H43&gt;=1,1,H43)</f>
        <v>0</v>
      </c>
    </row>
    <row r="44" spans="1:9" s="24" customFormat="1" ht="20.25">
      <c r="A44" s="41">
        <v>3</v>
      </c>
      <c r="B44" s="283"/>
      <c r="C44" s="283"/>
      <c r="D44" s="283"/>
      <c r="E44" s="283"/>
      <c r="F44" s="283"/>
      <c r="G44" s="50"/>
      <c r="H44" s="25">
        <f>G44/15</f>
        <v>0</v>
      </c>
      <c r="I44" s="44">
        <f>IF(H44&gt;=1,1,H44)</f>
        <v>0</v>
      </c>
    </row>
    <row r="45" spans="1:9" s="24" customFormat="1" ht="20.25">
      <c r="A45" s="41">
        <v>4</v>
      </c>
      <c r="B45" s="283"/>
      <c r="C45" s="283"/>
      <c r="D45" s="283"/>
      <c r="E45" s="283"/>
      <c r="F45" s="283"/>
      <c r="G45" s="50"/>
      <c r="H45" s="25">
        <f>G45/15</f>
        <v>0</v>
      </c>
      <c r="I45" s="44">
        <f>IF(H45&gt;=1,1,H45)</f>
        <v>0</v>
      </c>
    </row>
    <row r="46" spans="1:9" s="24" customFormat="1" ht="20.25">
      <c r="A46" s="41">
        <v>5</v>
      </c>
      <c r="B46" s="283"/>
      <c r="C46" s="283"/>
      <c r="D46" s="283"/>
      <c r="E46" s="283"/>
      <c r="F46" s="283"/>
      <c r="G46" s="50"/>
      <c r="H46" s="25">
        <f>G46/15</f>
        <v>0</v>
      </c>
      <c r="I46" s="44">
        <f>IF(H46&gt;=1,1,H46)</f>
        <v>0</v>
      </c>
    </row>
    <row r="47" spans="1:9" s="22" customFormat="1" ht="43.5" customHeight="1">
      <c r="A47" s="205" t="s">
        <v>183</v>
      </c>
      <c r="B47" s="206"/>
      <c r="C47" s="206"/>
      <c r="D47" s="206"/>
      <c r="E47" s="206"/>
      <c r="F47" s="206"/>
      <c r="G47" s="206"/>
      <c r="H47" s="206"/>
      <c r="I47" s="207"/>
    </row>
    <row r="48" spans="1:9" s="71" customFormat="1" ht="49.5">
      <c r="A48" s="154" t="s">
        <v>26</v>
      </c>
      <c r="B48" s="286" t="s">
        <v>62</v>
      </c>
      <c r="C48" s="286"/>
      <c r="D48" s="286"/>
      <c r="E48" s="286"/>
      <c r="F48" s="286"/>
      <c r="G48" s="23" t="s">
        <v>74</v>
      </c>
      <c r="H48" s="74" t="s">
        <v>95</v>
      </c>
      <c r="I48" s="70" t="s">
        <v>16</v>
      </c>
    </row>
    <row r="49" spans="1:9" s="24" customFormat="1" ht="20.25">
      <c r="A49" s="41">
        <v>1</v>
      </c>
      <c r="B49" s="283"/>
      <c r="C49" s="283"/>
      <c r="D49" s="283"/>
      <c r="E49" s="283"/>
      <c r="F49" s="283"/>
      <c r="G49" s="50"/>
      <c r="H49" s="25">
        <f>G49/15</f>
        <v>0</v>
      </c>
      <c r="I49" s="44">
        <f>IF(H49&gt;=1,1,H49)</f>
        <v>0</v>
      </c>
    </row>
    <row r="50" spans="1:9" s="24" customFormat="1" ht="20.25">
      <c r="A50" s="41">
        <v>2</v>
      </c>
      <c r="B50" s="283"/>
      <c r="C50" s="283"/>
      <c r="D50" s="283"/>
      <c r="E50" s="283"/>
      <c r="F50" s="283"/>
      <c r="G50" s="50"/>
      <c r="H50" s="25">
        <f>G50/15</f>
        <v>0</v>
      </c>
      <c r="I50" s="44">
        <f>IF(H50&gt;=1,1,H50)</f>
        <v>0</v>
      </c>
    </row>
    <row r="51" spans="1:9" s="24" customFormat="1" ht="20.25">
      <c r="A51" s="41">
        <v>3</v>
      </c>
      <c r="B51" s="283"/>
      <c r="C51" s="283"/>
      <c r="D51" s="283"/>
      <c r="E51" s="283"/>
      <c r="F51" s="283"/>
      <c r="G51" s="50"/>
      <c r="H51" s="25">
        <f>G51/15</f>
        <v>0</v>
      </c>
      <c r="I51" s="44">
        <f>IF(H51&gt;=1,1,H51)</f>
        <v>0</v>
      </c>
    </row>
    <row r="52" spans="1:9" s="24" customFormat="1" ht="20.25">
      <c r="A52" s="41">
        <v>4</v>
      </c>
      <c r="B52" s="283"/>
      <c r="C52" s="283"/>
      <c r="D52" s="283"/>
      <c r="E52" s="283"/>
      <c r="F52" s="283"/>
      <c r="G52" s="50"/>
      <c r="H52" s="25">
        <f>G52/15</f>
        <v>0</v>
      </c>
      <c r="I52" s="44">
        <f>IF(H52&gt;=1,1,H52)</f>
        <v>0</v>
      </c>
    </row>
    <row r="53" spans="1:9" s="24" customFormat="1" ht="20.25">
      <c r="A53" s="41">
        <v>5</v>
      </c>
      <c r="B53" s="283"/>
      <c r="C53" s="283"/>
      <c r="D53" s="283"/>
      <c r="E53" s="283"/>
      <c r="F53" s="283"/>
      <c r="G53" s="50"/>
      <c r="H53" s="25">
        <f>G53/15</f>
        <v>0</v>
      </c>
      <c r="I53" s="44">
        <f>IF(H53&gt;=1,1,H53)</f>
        <v>0</v>
      </c>
    </row>
    <row r="54" spans="1:9" s="22" customFormat="1" ht="21">
      <c r="A54" s="205" t="s">
        <v>184</v>
      </c>
      <c r="B54" s="206"/>
      <c r="C54" s="206"/>
      <c r="D54" s="206"/>
      <c r="E54" s="206"/>
      <c r="F54" s="206"/>
      <c r="G54" s="206"/>
      <c r="H54" s="206"/>
      <c r="I54" s="207"/>
    </row>
    <row r="55" spans="1:9" s="71" customFormat="1" ht="49.5">
      <c r="A55" s="90" t="s">
        <v>26</v>
      </c>
      <c r="B55" s="286" t="s">
        <v>62</v>
      </c>
      <c r="C55" s="286"/>
      <c r="D55" s="286"/>
      <c r="E55" s="286"/>
      <c r="F55" s="286"/>
      <c r="G55" s="23" t="s">
        <v>74</v>
      </c>
      <c r="H55" s="74" t="s">
        <v>95</v>
      </c>
      <c r="I55" s="70" t="s">
        <v>16</v>
      </c>
    </row>
    <row r="56" spans="1:9" s="24" customFormat="1" ht="20.25">
      <c r="A56" s="41">
        <v>1</v>
      </c>
      <c r="B56" s="283"/>
      <c r="C56" s="283"/>
      <c r="D56" s="283"/>
      <c r="E56" s="283"/>
      <c r="F56" s="283"/>
      <c r="G56" s="50"/>
      <c r="H56" s="25">
        <f>G56/15</f>
        <v>0</v>
      </c>
      <c r="I56" s="43">
        <f t="shared" ref="I56" si="7">H56/15</f>
        <v>0</v>
      </c>
    </row>
    <row r="57" spans="1:9" s="24" customFormat="1" ht="20.25">
      <c r="A57" s="41">
        <v>2</v>
      </c>
      <c r="B57" s="283"/>
      <c r="C57" s="283"/>
      <c r="D57" s="283"/>
      <c r="E57" s="283"/>
      <c r="F57" s="283"/>
      <c r="G57" s="50"/>
      <c r="H57" s="25">
        <f>G57/15</f>
        <v>0</v>
      </c>
      <c r="I57" s="44">
        <f>IF(H57&gt;=1,1,H57)</f>
        <v>0</v>
      </c>
    </row>
    <row r="58" spans="1:9" s="24" customFormat="1" ht="20.25">
      <c r="A58" s="41">
        <v>3</v>
      </c>
      <c r="B58" s="283"/>
      <c r="C58" s="283"/>
      <c r="D58" s="283"/>
      <c r="E58" s="283"/>
      <c r="F58" s="283"/>
      <c r="G58" s="50"/>
      <c r="H58" s="25">
        <f>G58/15</f>
        <v>0</v>
      </c>
      <c r="I58" s="44">
        <f>IF(H58&gt;=1,1,H58)</f>
        <v>0</v>
      </c>
    </row>
    <row r="59" spans="1:9" s="24" customFormat="1" ht="20.25">
      <c r="A59" s="41">
        <v>4</v>
      </c>
      <c r="B59" s="283"/>
      <c r="C59" s="283"/>
      <c r="D59" s="283"/>
      <c r="E59" s="283"/>
      <c r="F59" s="283"/>
      <c r="G59" s="50"/>
      <c r="H59" s="25">
        <f>G59/15</f>
        <v>0</v>
      </c>
      <c r="I59" s="44">
        <f>IF(H59&gt;=1,1,H59)</f>
        <v>0</v>
      </c>
    </row>
    <row r="60" spans="1:9" s="24" customFormat="1" ht="20.25">
      <c r="A60" s="41">
        <v>5</v>
      </c>
      <c r="B60" s="283"/>
      <c r="C60" s="283"/>
      <c r="D60" s="283"/>
      <c r="E60" s="283"/>
      <c r="F60" s="283"/>
      <c r="G60" s="50"/>
      <c r="H60" s="25">
        <f>G60/15</f>
        <v>0</v>
      </c>
      <c r="I60" s="44">
        <f>IF(H60&gt;=1,1,H60)</f>
        <v>0</v>
      </c>
    </row>
    <row r="61" spans="1:9" s="94" customFormat="1" ht="24" customHeight="1">
      <c r="A61" s="205" t="s">
        <v>222</v>
      </c>
      <c r="B61" s="206"/>
      <c r="C61" s="206"/>
      <c r="D61" s="206"/>
      <c r="E61" s="206"/>
      <c r="F61" s="206"/>
      <c r="G61" s="206"/>
      <c r="H61" s="206"/>
      <c r="I61" s="207"/>
    </row>
    <row r="62" spans="1:9" s="71" customFormat="1" ht="21">
      <c r="A62" s="90" t="s">
        <v>26</v>
      </c>
      <c r="B62" s="290" t="s">
        <v>160</v>
      </c>
      <c r="C62" s="291"/>
      <c r="D62" s="290" t="s">
        <v>161</v>
      </c>
      <c r="E62" s="291"/>
      <c r="F62" s="291"/>
      <c r="G62" s="292"/>
      <c r="H62" s="74" t="s">
        <v>15</v>
      </c>
      <c r="I62" s="70" t="s">
        <v>16</v>
      </c>
    </row>
    <row r="63" spans="1:9" s="24" customFormat="1" ht="20.25">
      <c r="A63" s="41">
        <v>1</v>
      </c>
      <c r="B63" s="261"/>
      <c r="C63" s="262"/>
      <c r="D63" s="261"/>
      <c r="E63" s="262"/>
      <c r="F63" s="262"/>
      <c r="G63" s="263"/>
      <c r="H63" s="25">
        <f>G63/15</f>
        <v>0</v>
      </c>
      <c r="I63" s="43">
        <f>H63*0.5</f>
        <v>0</v>
      </c>
    </row>
    <row r="64" spans="1:9" s="24" customFormat="1" ht="20.25">
      <c r="A64" s="41">
        <v>2</v>
      </c>
      <c r="B64" s="261"/>
      <c r="C64" s="262"/>
      <c r="D64" s="261"/>
      <c r="E64" s="262"/>
      <c r="F64" s="262"/>
      <c r="G64" s="263"/>
      <c r="H64" s="25">
        <f>G64/15</f>
        <v>0</v>
      </c>
      <c r="I64" s="43">
        <f t="shared" ref="I64:I67" si="8">H64*0.5</f>
        <v>0</v>
      </c>
    </row>
    <row r="65" spans="1:9" s="24" customFormat="1" ht="20.25">
      <c r="A65" s="41">
        <v>3</v>
      </c>
      <c r="B65" s="261"/>
      <c r="C65" s="262"/>
      <c r="D65" s="261"/>
      <c r="E65" s="262"/>
      <c r="F65" s="262"/>
      <c r="G65" s="263"/>
      <c r="H65" s="25">
        <f>G65/15</f>
        <v>0</v>
      </c>
      <c r="I65" s="43">
        <f t="shared" si="8"/>
        <v>0</v>
      </c>
    </row>
    <row r="66" spans="1:9" s="24" customFormat="1" ht="20.25">
      <c r="A66" s="41">
        <v>4</v>
      </c>
      <c r="B66" s="261"/>
      <c r="C66" s="262"/>
      <c r="D66" s="261"/>
      <c r="E66" s="262"/>
      <c r="F66" s="262"/>
      <c r="G66" s="263"/>
      <c r="H66" s="25">
        <f>G66/15</f>
        <v>0</v>
      </c>
      <c r="I66" s="43">
        <f t="shared" si="8"/>
        <v>0</v>
      </c>
    </row>
    <row r="67" spans="1:9" s="24" customFormat="1" ht="20.25">
      <c r="A67" s="41">
        <v>5</v>
      </c>
      <c r="B67" s="261"/>
      <c r="C67" s="262"/>
      <c r="D67" s="261"/>
      <c r="E67" s="262"/>
      <c r="F67" s="262"/>
      <c r="G67" s="263"/>
      <c r="H67" s="25">
        <f>G67/15</f>
        <v>0</v>
      </c>
      <c r="I67" s="43">
        <f t="shared" si="8"/>
        <v>0</v>
      </c>
    </row>
    <row r="68" spans="1:9" s="94" customFormat="1" ht="27.6" customHeight="1">
      <c r="A68" s="205" t="s">
        <v>223</v>
      </c>
      <c r="B68" s="206"/>
      <c r="C68" s="206"/>
      <c r="D68" s="206"/>
      <c r="E68" s="206"/>
      <c r="F68" s="206"/>
      <c r="G68" s="206"/>
      <c r="H68" s="206"/>
      <c r="I68" s="207"/>
    </row>
    <row r="69" spans="1:9" s="71" customFormat="1" ht="49.5">
      <c r="A69" s="90" t="s">
        <v>26</v>
      </c>
      <c r="B69" s="290" t="s">
        <v>160</v>
      </c>
      <c r="C69" s="291"/>
      <c r="D69" s="290" t="s">
        <v>161</v>
      </c>
      <c r="E69" s="291"/>
      <c r="F69" s="291"/>
      <c r="G69" s="292"/>
      <c r="H69" s="74" t="s">
        <v>95</v>
      </c>
      <c r="I69" s="70" t="s">
        <v>16</v>
      </c>
    </row>
    <row r="70" spans="1:9" s="24" customFormat="1" ht="20.25">
      <c r="A70" s="41">
        <v>1</v>
      </c>
      <c r="B70" s="261"/>
      <c r="C70" s="262"/>
      <c r="D70" s="261"/>
      <c r="E70" s="262"/>
      <c r="F70" s="262"/>
      <c r="G70" s="263"/>
      <c r="H70" s="25">
        <f>G70/15</f>
        <v>0</v>
      </c>
      <c r="I70" s="43">
        <f>H70*1</f>
        <v>0</v>
      </c>
    </row>
    <row r="71" spans="1:9" s="24" customFormat="1" ht="20.25">
      <c r="A71" s="41">
        <v>2</v>
      </c>
      <c r="B71" s="261"/>
      <c r="C71" s="262"/>
      <c r="D71" s="261"/>
      <c r="E71" s="262"/>
      <c r="F71" s="262"/>
      <c r="G71" s="263"/>
      <c r="H71" s="25">
        <f>G71/15</f>
        <v>0</v>
      </c>
      <c r="I71" s="43">
        <f t="shared" ref="I71:I74" si="9">H71*1</f>
        <v>0</v>
      </c>
    </row>
    <row r="72" spans="1:9" s="24" customFormat="1" ht="20.25">
      <c r="A72" s="41">
        <v>3</v>
      </c>
      <c r="B72" s="261"/>
      <c r="C72" s="262"/>
      <c r="D72" s="261"/>
      <c r="E72" s="262"/>
      <c r="F72" s="262"/>
      <c r="G72" s="263"/>
      <c r="H72" s="25">
        <f>G72/15</f>
        <v>0</v>
      </c>
      <c r="I72" s="43">
        <f t="shared" si="9"/>
        <v>0</v>
      </c>
    </row>
    <row r="73" spans="1:9" s="24" customFormat="1" ht="20.25">
      <c r="A73" s="41">
        <v>4</v>
      </c>
      <c r="B73" s="261"/>
      <c r="C73" s="262"/>
      <c r="D73" s="261"/>
      <c r="E73" s="262"/>
      <c r="F73" s="262"/>
      <c r="G73" s="263"/>
      <c r="H73" s="25">
        <f>G73/15</f>
        <v>0</v>
      </c>
      <c r="I73" s="43">
        <f t="shared" si="9"/>
        <v>0</v>
      </c>
    </row>
    <row r="74" spans="1:9" s="24" customFormat="1" ht="20.25">
      <c r="A74" s="41">
        <v>5</v>
      </c>
      <c r="B74" s="261"/>
      <c r="C74" s="262"/>
      <c r="D74" s="261"/>
      <c r="E74" s="262"/>
      <c r="F74" s="262"/>
      <c r="G74" s="263"/>
      <c r="H74" s="25">
        <f>G74/15</f>
        <v>0</v>
      </c>
      <c r="I74" s="43">
        <f t="shared" si="9"/>
        <v>0</v>
      </c>
    </row>
    <row r="75" spans="1:9" s="22" customFormat="1" ht="26.1" customHeight="1">
      <c r="A75" s="205" t="s">
        <v>225</v>
      </c>
      <c r="B75" s="206"/>
      <c r="C75" s="206"/>
      <c r="D75" s="206"/>
      <c r="E75" s="206"/>
      <c r="F75" s="206"/>
      <c r="G75" s="206"/>
      <c r="H75" s="206"/>
      <c r="I75" s="207"/>
    </row>
    <row r="76" spans="1:9" s="71" customFormat="1" ht="21">
      <c r="A76" s="90" t="s">
        <v>26</v>
      </c>
      <c r="B76" s="290" t="s">
        <v>160</v>
      </c>
      <c r="C76" s="291"/>
      <c r="D76" s="290" t="s">
        <v>161</v>
      </c>
      <c r="E76" s="291"/>
      <c r="F76" s="291"/>
      <c r="G76" s="292"/>
      <c r="H76" s="74" t="s">
        <v>15</v>
      </c>
      <c r="I76" s="70" t="s">
        <v>16</v>
      </c>
    </row>
    <row r="77" spans="1:9" s="24" customFormat="1" ht="20.25">
      <c r="A77" s="41">
        <v>1</v>
      </c>
      <c r="B77" s="261"/>
      <c r="C77" s="262"/>
      <c r="D77" s="261"/>
      <c r="E77" s="262"/>
      <c r="F77" s="262"/>
      <c r="G77" s="263"/>
      <c r="H77" s="25">
        <f>G77/15</f>
        <v>0</v>
      </c>
      <c r="I77" s="43">
        <f>H77*2</f>
        <v>0</v>
      </c>
    </row>
    <row r="78" spans="1:9" s="24" customFormat="1" ht="20.25">
      <c r="A78" s="41">
        <v>2</v>
      </c>
      <c r="B78" s="261"/>
      <c r="C78" s="262"/>
      <c r="D78" s="261"/>
      <c r="E78" s="262"/>
      <c r="F78" s="262"/>
      <c r="G78" s="263"/>
      <c r="H78" s="25">
        <f>G78/15</f>
        <v>0</v>
      </c>
      <c r="I78" s="43">
        <f>H78*1</f>
        <v>0</v>
      </c>
    </row>
    <row r="79" spans="1:9" s="24" customFormat="1" ht="20.25">
      <c r="A79" s="41">
        <v>3</v>
      </c>
      <c r="B79" s="261"/>
      <c r="C79" s="262"/>
      <c r="D79" s="261"/>
      <c r="E79" s="262"/>
      <c r="F79" s="262"/>
      <c r="G79" s="263"/>
      <c r="H79" s="25">
        <f>G79/15</f>
        <v>0</v>
      </c>
      <c r="I79" s="43">
        <f>H79*1</f>
        <v>0</v>
      </c>
    </row>
    <row r="80" spans="1:9" s="24" customFormat="1" ht="20.25">
      <c r="A80" s="41">
        <v>4</v>
      </c>
      <c r="B80" s="261"/>
      <c r="C80" s="262"/>
      <c r="D80" s="261"/>
      <c r="E80" s="262"/>
      <c r="F80" s="262"/>
      <c r="G80" s="263"/>
      <c r="H80" s="25">
        <f>G80/15</f>
        <v>0</v>
      </c>
      <c r="I80" s="43">
        <f>H80*1</f>
        <v>0</v>
      </c>
    </row>
    <row r="81" spans="1:9" s="24" customFormat="1" ht="20.25">
      <c r="A81" s="41">
        <v>5</v>
      </c>
      <c r="B81" s="261"/>
      <c r="C81" s="262"/>
      <c r="D81" s="261"/>
      <c r="E81" s="262"/>
      <c r="F81" s="262"/>
      <c r="G81" s="263"/>
      <c r="H81" s="25">
        <f>G81/15</f>
        <v>0</v>
      </c>
      <c r="I81" s="43">
        <f>H81*1</f>
        <v>0</v>
      </c>
    </row>
    <row r="82" spans="1:9" s="24" customFormat="1" ht="26.1" customHeight="1">
      <c r="A82" s="205" t="s">
        <v>224</v>
      </c>
      <c r="B82" s="206"/>
      <c r="C82" s="206"/>
      <c r="D82" s="206"/>
      <c r="E82" s="206"/>
      <c r="F82" s="206"/>
      <c r="G82" s="206"/>
      <c r="H82" s="206"/>
      <c r="I82" s="207"/>
    </row>
    <row r="83" spans="1:9" s="12" customFormat="1" ht="36">
      <c r="A83" s="16" t="s">
        <v>26</v>
      </c>
      <c r="B83" s="290" t="s">
        <v>160</v>
      </c>
      <c r="C83" s="291"/>
      <c r="D83" s="290" t="s">
        <v>161</v>
      </c>
      <c r="E83" s="291"/>
      <c r="F83" s="291"/>
      <c r="G83" s="292"/>
      <c r="H83" s="11" t="s">
        <v>74</v>
      </c>
      <c r="I83" s="49" t="s">
        <v>16</v>
      </c>
    </row>
    <row r="84" spans="1:9" s="24" customFormat="1" ht="20.25">
      <c r="A84" s="41">
        <v>1</v>
      </c>
      <c r="B84" s="261"/>
      <c r="C84" s="262"/>
      <c r="D84" s="261"/>
      <c r="E84" s="262"/>
      <c r="F84" s="262"/>
      <c r="G84" s="263"/>
      <c r="H84" s="25">
        <f>G84/15</f>
        <v>0</v>
      </c>
      <c r="I84" s="43">
        <f>H84*2</f>
        <v>0</v>
      </c>
    </row>
    <row r="85" spans="1:9" s="24" customFormat="1" ht="20.25">
      <c r="A85" s="41">
        <v>2</v>
      </c>
      <c r="B85" s="261"/>
      <c r="C85" s="262"/>
      <c r="D85" s="261"/>
      <c r="E85" s="262"/>
      <c r="F85" s="262"/>
      <c r="G85" s="263"/>
      <c r="H85" s="25">
        <f>G85/15</f>
        <v>0</v>
      </c>
      <c r="I85" s="43">
        <f t="shared" ref="I85:I88" si="10">H85*2</f>
        <v>0</v>
      </c>
    </row>
    <row r="86" spans="1:9" s="24" customFormat="1" ht="20.25">
      <c r="A86" s="41">
        <v>3</v>
      </c>
      <c r="B86" s="261"/>
      <c r="C86" s="262"/>
      <c r="D86" s="261"/>
      <c r="E86" s="262"/>
      <c r="F86" s="262"/>
      <c r="G86" s="263"/>
      <c r="H86" s="25">
        <f>G86/15</f>
        <v>0</v>
      </c>
      <c r="I86" s="43">
        <f t="shared" si="10"/>
        <v>0</v>
      </c>
    </row>
    <row r="87" spans="1:9" s="24" customFormat="1" ht="20.25">
      <c r="A87" s="41">
        <v>4</v>
      </c>
      <c r="B87" s="261"/>
      <c r="C87" s="262"/>
      <c r="D87" s="261"/>
      <c r="E87" s="262"/>
      <c r="F87" s="262"/>
      <c r="G87" s="263"/>
      <c r="H87" s="25">
        <f>G87/15</f>
        <v>0</v>
      </c>
      <c r="I87" s="43">
        <f t="shared" si="10"/>
        <v>0</v>
      </c>
    </row>
    <row r="88" spans="1:9" s="24" customFormat="1" ht="20.25">
      <c r="A88" s="41">
        <v>5</v>
      </c>
      <c r="B88" s="261"/>
      <c r="C88" s="262"/>
      <c r="D88" s="261"/>
      <c r="E88" s="262"/>
      <c r="F88" s="262"/>
      <c r="G88" s="263"/>
      <c r="H88" s="25">
        <f>G88/15</f>
        <v>0</v>
      </c>
      <c r="I88" s="43">
        <f t="shared" si="10"/>
        <v>0</v>
      </c>
    </row>
    <row r="89" spans="1:9" s="24" customFormat="1" ht="26.1" customHeight="1">
      <c r="A89" s="205" t="s">
        <v>226</v>
      </c>
      <c r="B89" s="206"/>
      <c r="C89" s="206"/>
      <c r="D89" s="206"/>
      <c r="E89" s="206"/>
      <c r="F89" s="206"/>
      <c r="G89" s="206"/>
      <c r="H89" s="206"/>
      <c r="I89" s="207"/>
    </row>
    <row r="90" spans="1:9" s="161" customFormat="1" ht="36">
      <c r="A90" s="163" t="s">
        <v>26</v>
      </c>
      <c r="B90" s="290" t="s">
        <v>160</v>
      </c>
      <c r="C90" s="291"/>
      <c r="D90" s="290" t="s">
        <v>161</v>
      </c>
      <c r="E90" s="291"/>
      <c r="F90" s="291"/>
      <c r="G90" s="292"/>
      <c r="H90" s="160" t="s">
        <v>74</v>
      </c>
      <c r="I90" s="49" t="s">
        <v>16</v>
      </c>
    </row>
    <row r="91" spans="1:9" s="24" customFormat="1" ht="20.25">
      <c r="A91" s="41">
        <v>1</v>
      </c>
      <c r="B91" s="261"/>
      <c r="C91" s="262"/>
      <c r="D91" s="261"/>
      <c r="E91" s="262"/>
      <c r="F91" s="262"/>
      <c r="G91" s="263"/>
      <c r="H91" s="25">
        <f>G91/15</f>
        <v>0</v>
      </c>
      <c r="I91" s="43">
        <f>H91*3</f>
        <v>0</v>
      </c>
    </row>
    <row r="92" spans="1:9" s="24" customFormat="1" ht="20.25">
      <c r="A92" s="41">
        <v>2</v>
      </c>
      <c r="B92" s="261"/>
      <c r="C92" s="262"/>
      <c r="D92" s="261"/>
      <c r="E92" s="262"/>
      <c r="F92" s="262"/>
      <c r="G92" s="263"/>
      <c r="H92" s="25">
        <f>G92/15</f>
        <v>0</v>
      </c>
      <c r="I92" s="43">
        <f>H92*1</f>
        <v>0</v>
      </c>
    </row>
    <row r="93" spans="1:9" s="24" customFormat="1" ht="20.25">
      <c r="A93" s="41">
        <v>3</v>
      </c>
      <c r="B93" s="261"/>
      <c r="C93" s="262"/>
      <c r="D93" s="261"/>
      <c r="E93" s="262"/>
      <c r="F93" s="262"/>
      <c r="G93" s="263"/>
      <c r="H93" s="25">
        <f>G93/15</f>
        <v>0</v>
      </c>
      <c r="I93" s="43">
        <f>H93*1</f>
        <v>0</v>
      </c>
    </row>
    <row r="94" spans="1:9" s="24" customFormat="1" ht="20.25">
      <c r="A94" s="41">
        <v>4</v>
      </c>
      <c r="B94" s="261"/>
      <c r="C94" s="262"/>
      <c r="D94" s="261"/>
      <c r="E94" s="262"/>
      <c r="F94" s="262"/>
      <c r="G94" s="263"/>
      <c r="H94" s="25">
        <f>G94/15</f>
        <v>0</v>
      </c>
      <c r="I94" s="43">
        <f>H94*1</f>
        <v>0</v>
      </c>
    </row>
    <row r="95" spans="1:9" s="24" customFormat="1" ht="20.25">
      <c r="A95" s="41">
        <v>5</v>
      </c>
      <c r="B95" s="261"/>
      <c r="C95" s="262"/>
      <c r="D95" s="261"/>
      <c r="E95" s="262"/>
      <c r="F95" s="262"/>
      <c r="G95" s="263"/>
      <c r="H95" s="25">
        <f>G95/15</f>
        <v>0</v>
      </c>
      <c r="I95" s="43">
        <f>H95*1</f>
        <v>0</v>
      </c>
    </row>
    <row r="96" spans="1:9" s="18" customFormat="1" ht="23.25">
      <c r="A96" s="293" t="s">
        <v>96</v>
      </c>
      <c r="B96" s="294"/>
      <c r="C96" s="294"/>
      <c r="D96" s="294"/>
      <c r="E96" s="294"/>
      <c r="F96" s="294"/>
      <c r="G96" s="294"/>
      <c r="H96" s="295"/>
      <c r="I96" s="75">
        <f>SUM(I6:I8,I11:I13,I16:I18,I21:I25,I28:I32,I35:I39,I49:I53,I56:I56,I63:I67,I70:I74,I77:I81,I84:I88,I91:I95)</f>
        <v>0</v>
      </c>
    </row>
    <row r="97" spans="1:9" s="24" customFormat="1" ht="67.5" customHeight="1">
      <c r="A97" s="104">
        <v>3.2</v>
      </c>
      <c r="B97" s="296" t="s">
        <v>102</v>
      </c>
      <c r="C97" s="297"/>
      <c r="D97" s="297"/>
      <c r="E97" s="297"/>
      <c r="F97" s="297"/>
      <c r="G97" s="297"/>
      <c r="H97" s="297"/>
      <c r="I97" s="297"/>
    </row>
    <row r="98" spans="1:9" s="71" customFormat="1" ht="21">
      <c r="A98" s="69" t="s">
        <v>26</v>
      </c>
      <c r="B98" s="269" t="s">
        <v>90</v>
      </c>
      <c r="C98" s="270"/>
      <c r="D98" s="270"/>
      <c r="E98" s="269" t="s">
        <v>97</v>
      </c>
      <c r="F98" s="271"/>
      <c r="G98" s="23" t="s">
        <v>64</v>
      </c>
      <c r="H98" s="91" t="s">
        <v>71</v>
      </c>
      <c r="I98" s="70" t="s">
        <v>16</v>
      </c>
    </row>
    <row r="99" spans="1:9" s="71" customFormat="1" ht="40.5" customHeight="1">
      <c r="A99" s="287" t="s">
        <v>170</v>
      </c>
      <c r="B99" s="288"/>
      <c r="C99" s="288"/>
      <c r="D99" s="288"/>
      <c r="E99" s="288"/>
      <c r="F99" s="288"/>
      <c r="G99" s="288"/>
      <c r="H99" s="288"/>
      <c r="I99" s="289"/>
    </row>
    <row r="100" spans="1:9" s="24" customFormat="1" ht="20.25">
      <c r="A100" s="41">
        <v>1</v>
      </c>
      <c r="B100" s="261"/>
      <c r="C100" s="262"/>
      <c r="D100" s="262"/>
      <c r="E100" s="284"/>
      <c r="F100" s="285"/>
      <c r="G100" s="153"/>
      <c r="H100" s="41"/>
      <c r="I100" s="73">
        <f t="shared" ref="I100" si="11">IF(E100&lt;=500000,G100*2*H100/100,IF(E100&lt;=1000000,G100*2*1.5*H100/100,H100*2*2*H100/100))</f>
        <v>0</v>
      </c>
    </row>
    <row r="101" spans="1:9" s="24" customFormat="1" ht="20.25">
      <c r="A101" s="41">
        <v>2</v>
      </c>
      <c r="B101" s="261"/>
      <c r="C101" s="262"/>
      <c r="D101" s="262"/>
      <c r="E101" s="284"/>
      <c r="F101" s="285"/>
      <c r="G101" s="42"/>
      <c r="H101" s="41"/>
      <c r="I101" s="73">
        <f t="shared" ref="I101" si="12">IF(E101&lt;=500000,G101*2*H101/100,IF(E101&lt;=1000000,G101*2*1.5*H101/100,H101*2*2*H101/100))</f>
        <v>0</v>
      </c>
    </row>
    <row r="102" spans="1:9" s="71" customFormat="1" ht="44.25" customHeight="1">
      <c r="A102" s="287" t="s">
        <v>169</v>
      </c>
      <c r="B102" s="288"/>
      <c r="C102" s="288"/>
      <c r="D102" s="288"/>
      <c r="E102" s="288"/>
      <c r="F102" s="288"/>
      <c r="G102" s="288"/>
      <c r="H102" s="288"/>
      <c r="I102" s="289"/>
    </row>
    <row r="103" spans="1:9" s="71" customFormat="1" ht="21">
      <c r="A103" s="69" t="s">
        <v>26</v>
      </c>
      <c r="B103" s="269" t="s">
        <v>90</v>
      </c>
      <c r="C103" s="270"/>
      <c r="D103" s="270"/>
      <c r="E103" s="269" t="s">
        <v>97</v>
      </c>
      <c r="F103" s="271"/>
      <c r="G103" s="23" t="s">
        <v>64</v>
      </c>
      <c r="H103" s="91" t="s">
        <v>71</v>
      </c>
      <c r="I103" s="70" t="s">
        <v>16</v>
      </c>
    </row>
    <row r="104" spans="1:9" s="24" customFormat="1" ht="20.25">
      <c r="A104" s="41">
        <v>1</v>
      </c>
      <c r="B104" s="261"/>
      <c r="C104" s="262"/>
      <c r="D104" s="262"/>
      <c r="E104" s="261"/>
      <c r="F104" s="263"/>
      <c r="G104" s="42"/>
      <c r="H104" s="41"/>
      <c r="I104" s="73">
        <f>IF(E104&lt;=500000,G104*2*H104/100,IF(E104&lt;=1000000,G104*2*1.5*H104/100,H104*2*2*H104/100))</f>
        <v>0</v>
      </c>
    </row>
    <row r="105" spans="1:9" s="24" customFormat="1" ht="20.25">
      <c r="A105" s="41">
        <v>2</v>
      </c>
      <c r="B105" s="261"/>
      <c r="C105" s="262"/>
      <c r="D105" s="262"/>
      <c r="E105" s="284"/>
      <c r="F105" s="285"/>
      <c r="G105" s="153"/>
      <c r="H105" s="41"/>
      <c r="I105" s="73">
        <f t="shared" ref="I105" si="13">IF(E105&lt;=500000,G105*2*H105/100,IF(E105&lt;=1000000,G105*2*1.5*H105/100,H105*2*2*H105/100))</f>
        <v>0</v>
      </c>
    </row>
    <row r="106" spans="1:9" s="71" customFormat="1" ht="42.75" customHeight="1">
      <c r="A106" s="287" t="s">
        <v>168</v>
      </c>
      <c r="B106" s="288"/>
      <c r="C106" s="288"/>
      <c r="D106" s="288"/>
      <c r="E106" s="288"/>
      <c r="F106" s="288"/>
      <c r="G106" s="288"/>
      <c r="H106" s="288"/>
      <c r="I106" s="289"/>
    </row>
    <row r="107" spans="1:9" s="71" customFormat="1" ht="21">
      <c r="A107" s="69" t="s">
        <v>26</v>
      </c>
      <c r="B107" s="269" t="s">
        <v>90</v>
      </c>
      <c r="C107" s="270"/>
      <c r="D107" s="270"/>
      <c r="E107" s="269" t="s">
        <v>97</v>
      </c>
      <c r="F107" s="271"/>
      <c r="G107" s="23" t="s">
        <v>64</v>
      </c>
      <c r="H107" s="91" t="s">
        <v>71</v>
      </c>
      <c r="I107" s="70" t="s">
        <v>16</v>
      </c>
    </row>
    <row r="108" spans="1:9" s="24" customFormat="1" ht="20.25">
      <c r="A108" s="41">
        <v>1</v>
      </c>
      <c r="B108" s="261"/>
      <c r="C108" s="262"/>
      <c r="D108" s="262"/>
      <c r="E108" s="261"/>
      <c r="F108" s="263"/>
      <c r="G108" s="42"/>
      <c r="H108" s="41"/>
      <c r="I108" s="73">
        <f t="shared" ref="I108" si="14">IF(E108&lt;=500000,G108*3*H108/100,IF(E108&lt;=1000000,G108*3*1.5*H108/100,G108*3*2*H108/100))</f>
        <v>0</v>
      </c>
    </row>
    <row r="109" spans="1:9" s="24" customFormat="1" ht="20.25">
      <c r="A109" s="41">
        <v>2</v>
      </c>
      <c r="B109" s="261"/>
      <c r="C109" s="262"/>
      <c r="D109" s="262"/>
      <c r="E109" s="284"/>
      <c r="F109" s="285"/>
      <c r="G109" s="153"/>
      <c r="H109" s="41"/>
      <c r="I109" s="73">
        <f t="shared" ref="I109" si="15">IF(E109&lt;=500000,G109*2*H109/100,IF(E109&lt;=1000000,G109*2*1.5*H109/100,H109*2*2*H109/100))</f>
        <v>0</v>
      </c>
    </row>
    <row r="110" spans="1:9" s="71" customFormat="1" ht="42.75" customHeight="1">
      <c r="A110" s="287" t="s">
        <v>185</v>
      </c>
      <c r="B110" s="288"/>
      <c r="C110" s="288"/>
      <c r="D110" s="288"/>
      <c r="E110" s="288"/>
      <c r="F110" s="288"/>
      <c r="G110" s="288"/>
      <c r="H110" s="288"/>
      <c r="I110" s="289"/>
    </row>
    <row r="111" spans="1:9" s="71" customFormat="1" ht="21">
      <c r="A111" s="69" t="s">
        <v>26</v>
      </c>
      <c r="B111" s="269" t="s">
        <v>90</v>
      </c>
      <c r="C111" s="270"/>
      <c r="D111" s="270"/>
      <c r="E111" s="269" t="s">
        <v>97</v>
      </c>
      <c r="F111" s="271"/>
      <c r="G111" s="23" t="s">
        <v>64</v>
      </c>
      <c r="H111" s="91" t="s">
        <v>71</v>
      </c>
      <c r="I111" s="70" t="s">
        <v>16</v>
      </c>
    </row>
    <row r="112" spans="1:9" s="24" customFormat="1" ht="20.25">
      <c r="A112" s="41">
        <v>1</v>
      </c>
      <c r="B112" s="261"/>
      <c r="C112" s="262"/>
      <c r="D112" s="262"/>
      <c r="E112" s="261"/>
      <c r="F112" s="263"/>
      <c r="G112" s="42"/>
      <c r="H112" s="41"/>
      <c r="I112" s="73">
        <f>IF(E112&lt;=500000,G112*3*H112/100,IF(E112&lt;=1000000,G112*3*1.5*H112/100,G112*3*2*H112/100))</f>
        <v>0</v>
      </c>
    </row>
    <row r="113" spans="1:9" s="24" customFormat="1" ht="20.25">
      <c r="A113" s="41">
        <v>2</v>
      </c>
      <c r="B113" s="261"/>
      <c r="C113" s="262"/>
      <c r="D113" s="262"/>
      <c r="E113" s="284"/>
      <c r="F113" s="285"/>
      <c r="G113" s="153"/>
      <c r="H113" s="41"/>
      <c r="I113" s="73">
        <f t="shared" ref="I113" si="16">IF(E113&lt;=500000,G113*2*H113/100,IF(E113&lt;=1000000,G113*2*1.5*H113/100,H113*2*2*H113/100))</f>
        <v>0</v>
      </c>
    </row>
    <row r="114" spans="1:9" s="71" customFormat="1" ht="42" customHeight="1">
      <c r="A114" s="287" t="s">
        <v>167</v>
      </c>
      <c r="B114" s="288"/>
      <c r="C114" s="288"/>
      <c r="D114" s="288"/>
      <c r="E114" s="288"/>
      <c r="F114" s="288"/>
      <c r="G114" s="288"/>
      <c r="H114" s="288"/>
      <c r="I114" s="289"/>
    </row>
    <row r="115" spans="1:9" s="71" customFormat="1" ht="21">
      <c r="A115" s="69" t="s">
        <v>26</v>
      </c>
      <c r="B115" s="269" t="s">
        <v>90</v>
      </c>
      <c r="C115" s="270"/>
      <c r="D115" s="270"/>
      <c r="E115" s="269" t="s">
        <v>97</v>
      </c>
      <c r="F115" s="271"/>
      <c r="G115" s="23" t="s">
        <v>64</v>
      </c>
      <c r="H115" s="91" t="s">
        <v>71</v>
      </c>
      <c r="I115" s="70" t="s">
        <v>16</v>
      </c>
    </row>
    <row r="116" spans="1:9" s="24" customFormat="1" ht="20.25">
      <c r="A116" s="41">
        <v>1</v>
      </c>
      <c r="B116" s="261"/>
      <c r="C116" s="262"/>
      <c r="D116" s="262"/>
      <c r="E116" s="261"/>
      <c r="F116" s="263"/>
      <c r="G116" s="42"/>
      <c r="H116" s="41"/>
      <c r="I116" s="73">
        <f>IF(E116&lt;=500000,G116*3.5*H116/100,IF(E116&lt;=1000000,G116*3.5*1.5*H116/100,G116*3.5*2*H116/100))</f>
        <v>0</v>
      </c>
    </row>
    <row r="117" spans="1:9" s="24" customFormat="1" ht="20.25">
      <c r="A117" s="41">
        <v>2</v>
      </c>
      <c r="B117" s="261"/>
      <c r="C117" s="262"/>
      <c r="D117" s="262"/>
      <c r="E117" s="284"/>
      <c r="F117" s="285"/>
      <c r="G117" s="153"/>
      <c r="H117" s="41"/>
      <c r="I117" s="73">
        <f t="shared" ref="I117" si="17">IF(E117&lt;=500000,G117*2*H117/100,IF(E117&lt;=1000000,G117*2*1.5*H117/100,H117*2*2*H117/100))</f>
        <v>0</v>
      </c>
    </row>
    <row r="118" spans="1:9" s="71" customFormat="1" ht="43.5" customHeight="1">
      <c r="A118" s="287" t="s">
        <v>166</v>
      </c>
      <c r="B118" s="288"/>
      <c r="C118" s="288"/>
      <c r="D118" s="288"/>
      <c r="E118" s="288"/>
      <c r="F118" s="288"/>
      <c r="G118" s="288"/>
      <c r="H118" s="288"/>
      <c r="I118" s="289"/>
    </row>
    <row r="119" spans="1:9" s="12" customFormat="1" ht="36">
      <c r="A119" s="90" t="s">
        <v>26</v>
      </c>
      <c r="B119" s="269" t="s">
        <v>90</v>
      </c>
      <c r="C119" s="270"/>
      <c r="D119" s="270"/>
      <c r="E119" s="269" t="s">
        <v>97</v>
      </c>
      <c r="F119" s="271"/>
      <c r="G119" s="23" t="s">
        <v>164</v>
      </c>
      <c r="H119" s="91" t="s">
        <v>71</v>
      </c>
      <c r="I119" s="45" t="s">
        <v>16</v>
      </c>
    </row>
    <row r="120" spans="1:9" s="24" customFormat="1" ht="20.25">
      <c r="A120" s="41">
        <v>1</v>
      </c>
      <c r="B120" s="261"/>
      <c r="C120" s="262"/>
      <c r="D120" s="262"/>
      <c r="E120" s="261"/>
      <c r="F120" s="263"/>
      <c r="G120" s="89"/>
      <c r="H120" s="96"/>
      <c r="I120" s="73">
        <f>IF(E120&lt;500000,H120*3*1*G120/100,IF(E120&lt;1000000,H120*3*1.5*G120/100,H120*3*2*G120/100))</f>
        <v>0</v>
      </c>
    </row>
    <row r="121" spans="1:9" s="24" customFormat="1" ht="20.25">
      <c r="A121" s="41">
        <v>2</v>
      </c>
      <c r="B121" s="261"/>
      <c r="C121" s="262"/>
      <c r="D121" s="262"/>
      <c r="E121" s="284"/>
      <c r="F121" s="285"/>
      <c r="G121" s="153"/>
      <c r="H121" s="96"/>
      <c r="I121" s="73">
        <f t="shared" ref="I121" si="18">IF(E121&lt;=500000,G121*2*H121/100,IF(E121&lt;=1000000,G121*2*1.5*H121/100,H121*2*2*H121/100))</f>
        <v>0</v>
      </c>
    </row>
    <row r="122" spans="1:9" s="71" customFormat="1" ht="45" customHeight="1">
      <c r="A122" s="287" t="s">
        <v>165</v>
      </c>
      <c r="B122" s="288"/>
      <c r="C122" s="288"/>
      <c r="D122" s="288"/>
      <c r="E122" s="288"/>
      <c r="F122" s="288"/>
      <c r="G122" s="288"/>
      <c r="H122" s="288"/>
      <c r="I122" s="289"/>
    </row>
    <row r="123" spans="1:9" s="12" customFormat="1" ht="36">
      <c r="A123" s="90" t="s">
        <v>26</v>
      </c>
      <c r="B123" s="269" t="s">
        <v>90</v>
      </c>
      <c r="C123" s="270"/>
      <c r="D123" s="270"/>
      <c r="E123" s="269" t="s">
        <v>97</v>
      </c>
      <c r="F123" s="271"/>
      <c r="G123" s="23" t="s">
        <v>164</v>
      </c>
      <c r="H123" s="91" t="s">
        <v>71</v>
      </c>
      <c r="I123" s="45" t="s">
        <v>16</v>
      </c>
    </row>
    <row r="124" spans="1:9" s="24" customFormat="1" ht="20.25">
      <c r="A124" s="41">
        <v>1</v>
      </c>
      <c r="B124" s="261"/>
      <c r="C124" s="262"/>
      <c r="D124" s="262"/>
      <c r="E124" s="261"/>
      <c r="F124" s="263"/>
      <c r="G124" s="89"/>
      <c r="H124" s="96"/>
      <c r="I124" s="73">
        <f t="shared" ref="I124" si="19">IF(E124&lt;=500000,H124*2*G124/100,IF(E124&lt;=1000000,H124*2*1.5*G124/100,H124*2*2*G124/100))</f>
        <v>0</v>
      </c>
    </row>
    <row r="125" spans="1:9" s="24" customFormat="1" ht="20.25">
      <c r="A125" s="41">
        <v>2</v>
      </c>
      <c r="B125" s="261"/>
      <c r="C125" s="262"/>
      <c r="D125" s="262"/>
      <c r="E125" s="284"/>
      <c r="F125" s="285"/>
      <c r="G125" s="153"/>
      <c r="H125" s="96"/>
      <c r="I125" s="73">
        <f t="shared" ref="I125" si="20">IF(E125&lt;=500000,G125*2*H125/100,IF(E125&lt;=1000000,G125*2*1.5*H125/100,H125*2*2*H125/100))</f>
        <v>0</v>
      </c>
    </row>
    <row r="126" spans="1:9" s="72" customFormat="1" ht="46.5" customHeight="1">
      <c r="A126" s="287" t="s">
        <v>173</v>
      </c>
      <c r="B126" s="288"/>
      <c r="C126" s="288"/>
      <c r="D126" s="288"/>
      <c r="E126" s="288"/>
      <c r="F126" s="288"/>
      <c r="G126" s="288"/>
      <c r="H126" s="288"/>
      <c r="I126" s="289"/>
    </row>
    <row r="127" spans="1:9" s="71" customFormat="1" ht="36">
      <c r="A127" s="69" t="s">
        <v>26</v>
      </c>
      <c r="B127" s="269" t="s">
        <v>90</v>
      </c>
      <c r="C127" s="270"/>
      <c r="D127" s="270"/>
      <c r="E127" s="269" t="s">
        <v>97</v>
      </c>
      <c r="F127" s="271"/>
      <c r="G127" s="23" t="s">
        <v>164</v>
      </c>
      <c r="H127" s="91" t="s">
        <v>71</v>
      </c>
      <c r="I127" s="70" t="s">
        <v>16</v>
      </c>
    </row>
    <row r="128" spans="1:9" s="24" customFormat="1" ht="20.25">
      <c r="A128" s="41">
        <v>1</v>
      </c>
      <c r="B128" s="261"/>
      <c r="C128" s="262"/>
      <c r="D128" s="262"/>
      <c r="E128" s="261"/>
      <c r="F128" s="263"/>
      <c r="G128" s="42"/>
      <c r="H128" s="96"/>
      <c r="I128" s="73">
        <f>IF(E128&lt;500000,H128*1*G128/100,IF(E128&lt;1000000,H128*2*1.5*G128/100,H128*2*2*G128/100))</f>
        <v>0</v>
      </c>
    </row>
    <row r="129" spans="1:9" s="24" customFormat="1" ht="20.25">
      <c r="A129" s="41">
        <v>2</v>
      </c>
      <c r="B129" s="261"/>
      <c r="C129" s="262"/>
      <c r="D129" s="262"/>
      <c r="E129" s="284"/>
      <c r="F129" s="285"/>
      <c r="G129" s="153"/>
      <c r="H129" s="96"/>
      <c r="I129" s="73">
        <f t="shared" ref="I129" si="21">IF(E129&lt;=500000,G129*2*H129/100,IF(E129&lt;=1000000,G129*2*1.5*H129/100,H129*2*2*H129/100))</f>
        <v>0</v>
      </c>
    </row>
    <row r="130" spans="1:9" s="71" customFormat="1" ht="47.25" customHeight="1">
      <c r="A130" s="287" t="s">
        <v>162</v>
      </c>
      <c r="B130" s="288"/>
      <c r="C130" s="288"/>
      <c r="D130" s="288"/>
      <c r="E130" s="288"/>
      <c r="F130" s="288"/>
      <c r="G130" s="288"/>
      <c r="H130" s="288"/>
      <c r="I130" s="289"/>
    </row>
    <row r="131" spans="1:9" s="71" customFormat="1" ht="36">
      <c r="A131" s="69" t="s">
        <v>26</v>
      </c>
      <c r="B131" s="269" t="s">
        <v>90</v>
      </c>
      <c r="C131" s="270"/>
      <c r="D131" s="270"/>
      <c r="E131" s="269" t="s">
        <v>97</v>
      </c>
      <c r="F131" s="271"/>
      <c r="G131" s="23" t="s">
        <v>164</v>
      </c>
      <c r="H131" s="91" t="s">
        <v>163</v>
      </c>
      <c r="I131" s="70" t="s">
        <v>16</v>
      </c>
    </row>
    <row r="132" spans="1:9" s="24" customFormat="1" ht="20.25">
      <c r="A132" s="41">
        <v>1</v>
      </c>
      <c r="B132" s="261"/>
      <c r="C132" s="262"/>
      <c r="D132" s="263"/>
      <c r="E132" s="261"/>
      <c r="F132" s="263"/>
      <c r="G132" s="42"/>
      <c r="H132" s="96"/>
      <c r="I132" s="73">
        <f t="shared" ref="I132" si="22">IF(E132&lt;500000,H132*1*G132/100,IF(E132&lt;1000000,H132*2*1.5*G132/100,H132*2*2*G132/100))</f>
        <v>0</v>
      </c>
    </row>
    <row r="133" spans="1:9" s="24" customFormat="1" ht="20.25">
      <c r="A133" s="41">
        <v>2</v>
      </c>
      <c r="B133" s="261"/>
      <c r="C133" s="262"/>
      <c r="D133" s="262"/>
      <c r="E133" s="284"/>
      <c r="F133" s="285"/>
      <c r="G133" s="153"/>
      <c r="H133" s="96"/>
      <c r="I133" s="73">
        <f t="shared" ref="I133" si="23">IF(E133&lt;=500000,G133*2*H133/100,IF(E133&lt;=1000000,G133*2*1.5*H133/100,H133*2*2*H133/100))</f>
        <v>0</v>
      </c>
    </row>
    <row r="134" spans="1:9" s="18" customFormat="1" ht="23.25">
      <c r="A134" s="293" t="s">
        <v>98</v>
      </c>
      <c r="B134" s="294"/>
      <c r="C134" s="294"/>
      <c r="D134" s="294"/>
      <c r="E134" s="294"/>
      <c r="F134" s="295"/>
      <c r="G134" s="76">
        <f>SUM(G102:G104,G108:G108)</f>
        <v>0</v>
      </c>
      <c r="H134" s="76">
        <f>SUM(H102:H104,H108:H108)</f>
        <v>0</v>
      </c>
      <c r="I134" s="75">
        <f>SUM(I100:I101,I104:I105,I108:I109,I112:I113,I116:I117,I120:I121,I124:I125,I128:I129,I132:I133)</f>
        <v>0</v>
      </c>
    </row>
    <row r="135" spans="1:9" ht="39" customHeight="1">
      <c r="A135" s="158">
        <v>3.3</v>
      </c>
      <c r="B135" s="300" t="s">
        <v>186</v>
      </c>
      <c r="C135" s="300"/>
      <c r="D135" s="300"/>
      <c r="E135" s="300"/>
      <c r="F135" s="300"/>
      <c r="G135" s="300"/>
      <c r="H135" s="300"/>
      <c r="I135" s="301"/>
    </row>
    <row r="136" spans="1:9" s="22" customFormat="1" ht="21">
      <c r="A136" s="90" t="s">
        <v>26</v>
      </c>
      <c r="B136" s="269" t="s">
        <v>90</v>
      </c>
      <c r="C136" s="270"/>
      <c r="D136" s="270"/>
      <c r="E136" s="269" t="s">
        <v>91</v>
      </c>
      <c r="F136" s="271"/>
      <c r="G136" s="91" t="s">
        <v>64</v>
      </c>
      <c r="H136" s="91" t="s">
        <v>163</v>
      </c>
      <c r="I136" s="70" t="s">
        <v>16</v>
      </c>
    </row>
    <row r="137" spans="1:9" s="18" customFormat="1" ht="23.25">
      <c r="A137" s="41">
        <v>1</v>
      </c>
      <c r="B137" s="261"/>
      <c r="C137" s="262"/>
      <c r="D137" s="263"/>
      <c r="E137" s="261"/>
      <c r="F137" s="263"/>
      <c r="G137" s="89"/>
      <c r="H137" s="96"/>
      <c r="I137" s="73">
        <f>IF(H137=1,G137*2*70/100,IF(H137=2,G137*2*30/100,0))</f>
        <v>0</v>
      </c>
    </row>
    <row r="138" spans="1:9" s="24" customFormat="1" ht="20.25">
      <c r="A138" s="41">
        <v>2</v>
      </c>
      <c r="B138" s="261"/>
      <c r="C138" s="262"/>
      <c r="D138" s="262"/>
      <c r="E138" s="284"/>
      <c r="F138" s="285"/>
      <c r="G138" s="153"/>
      <c r="H138" s="96"/>
      <c r="I138" s="73">
        <f t="shared" ref="I138" si="24">IF(E138&lt;=500000,G138*2*H138/100,IF(E138&lt;=1000000,G138*2*1.5*H138/100,H138*2*2*H138/100))</f>
        <v>0</v>
      </c>
    </row>
    <row r="139" spans="1:9" s="24" customFormat="1" ht="20.25">
      <c r="A139" s="41">
        <v>2</v>
      </c>
      <c r="B139" s="261"/>
      <c r="C139" s="262"/>
      <c r="D139" s="262"/>
      <c r="E139" s="284"/>
      <c r="F139" s="285"/>
      <c r="G139" s="153"/>
      <c r="H139" s="96"/>
      <c r="I139" s="73">
        <f t="shared" ref="I139" si="25">IF(E139&lt;=500000,G139*2*H139/100,IF(E139&lt;=1000000,G139*2*1.5*H139/100,H139*2*2*H139/100))</f>
        <v>0</v>
      </c>
    </row>
    <row r="140" spans="1:9" ht="23.25">
      <c r="A140" s="293" t="s">
        <v>188</v>
      </c>
      <c r="B140" s="294"/>
      <c r="C140" s="294"/>
      <c r="D140" s="294"/>
      <c r="E140" s="294"/>
      <c r="F140" s="295"/>
      <c r="G140" s="92">
        <f>SUM(G107:G110,G114:G114)</f>
        <v>0</v>
      </c>
      <c r="H140" s="92">
        <f>SUM(H107:H110,H114:H114)</f>
        <v>0</v>
      </c>
      <c r="I140" s="75">
        <f>SUM(I137:I139)</f>
        <v>0</v>
      </c>
    </row>
    <row r="142" spans="1:9" ht="23.25">
      <c r="A142" s="22"/>
      <c r="B142" s="12"/>
      <c r="C142" s="27" t="s">
        <v>76</v>
      </c>
      <c r="D142" s="20">
        <v>3.1</v>
      </c>
      <c r="E142" s="20">
        <v>3.2</v>
      </c>
      <c r="F142" s="95">
        <v>3.3</v>
      </c>
      <c r="G142" s="191" t="s">
        <v>49</v>
      </c>
      <c r="H142" s="192"/>
      <c r="I142" s="21"/>
    </row>
    <row r="143" spans="1:9" ht="23.25">
      <c r="A143" s="298" t="s">
        <v>99</v>
      </c>
      <c r="B143" s="298"/>
      <c r="C143" s="299"/>
      <c r="D143" s="30">
        <f>I96</f>
        <v>0</v>
      </c>
      <c r="E143" s="30">
        <f>I134</f>
        <v>0</v>
      </c>
      <c r="F143" s="30">
        <f>I140</f>
        <v>0</v>
      </c>
      <c r="G143" s="188">
        <f>SUM(D143:F143)</f>
        <v>0</v>
      </c>
      <c r="H143" s="189"/>
      <c r="I143" s="190"/>
    </row>
  </sheetData>
  <mergeCells count="222">
    <mergeCell ref="B87:C87"/>
    <mergeCell ref="D87:G87"/>
    <mergeCell ref="B88:C88"/>
    <mergeCell ref="D88:G88"/>
    <mergeCell ref="B83:C83"/>
    <mergeCell ref="D83:G83"/>
    <mergeCell ref="B84:C84"/>
    <mergeCell ref="B94:C94"/>
    <mergeCell ref="D94:G94"/>
    <mergeCell ref="B85:C85"/>
    <mergeCell ref="D85:G85"/>
    <mergeCell ref="B86:C86"/>
    <mergeCell ref="D86:G86"/>
    <mergeCell ref="B95:C95"/>
    <mergeCell ref="D95:G95"/>
    <mergeCell ref="A89:I89"/>
    <mergeCell ref="B90:C90"/>
    <mergeCell ref="D90:G90"/>
    <mergeCell ref="B91:C91"/>
    <mergeCell ref="D91:G91"/>
    <mergeCell ref="B92:C92"/>
    <mergeCell ref="D92:G92"/>
    <mergeCell ref="B93:C93"/>
    <mergeCell ref="D93:G93"/>
    <mergeCell ref="B28:D28"/>
    <mergeCell ref="E28:F28"/>
    <mergeCell ref="B29:D29"/>
    <mergeCell ref="E29:F29"/>
    <mergeCell ref="A26:I26"/>
    <mergeCell ref="B27:D27"/>
    <mergeCell ref="E27:F27"/>
    <mergeCell ref="B71:C71"/>
    <mergeCell ref="D71:G71"/>
    <mergeCell ref="B35:F35"/>
    <mergeCell ref="B36:F36"/>
    <mergeCell ref="B37:F37"/>
    <mergeCell ref="B57:F57"/>
    <mergeCell ref="B58:F58"/>
    <mergeCell ref="B59:F59"/>
    <mergeCell ref="B60:F60"/>
    <mergeCell ref="B67:C67"/>
    <mergeCell ref="D67:G67"/>
    <mergeCell ref="B66:C66"/>
    <mergeCell ref="D66:G66"/>
    <mergeCell ref="B64:C64"/>
    <mergeCell ref="D64:G64"/>
    <mergeCell ref="B65:C65"/>
    <mergeCell ref="D65:G65"/>
    <mergeCell ref="B21:D21"/>
    <mergeCell ref="E21:F21"/>
    <mergeCell ref="B22:D22"/>
    <mergeCell ref="E22:F22"/>
    <mergeCell ref="B23:D23"/>
    <mergeCell ref="E23:F23"/>
    <mergeCell ref="B25:D25"/>
    <mergeCell ref="E25:F25"/>
    <mergeCell ref="B16:D16"/>
    <mergeCell ref="E16:F16"/>
    <mergeCell ref="B17:D17"/>
    <mergeCell ref="E17:F17"/>
    <mergeCell ref="B18:D18"/>
    <mergeCell ref="E18:F18"/>
    <mergeCell ref="B24:D24"/>
    <mergeCell ref="E24:F24"/>
    <mergeCell ref="A19:I19"/>
    <mergeCell ref="B20:D20"/>
    <mergeCell ref="E20:F20"/>
    <mergeCell ref="A14:I14"/>
    <mergeCell ref="B15:D15"/>
    <mergeCell ref="E15:F15"/>
    <mergeCell ref="B2:I2"/>
    <mergeCell ref="B4:D4"/>
    <mergeCell ref="E4:F4"/>
    <mergeCell ref="A5:I5"/>
    <mergeCell ref="B6:D6"/>
    <mergeCell ref="E6:F6"/>
    <mergeCell ref="A9:I9"/>
    <mergeCell ref="B10:F10"/>
    <mergeCell ref="B11:F11"/>
    <mergeCell ref="B8:D8"/>
    <mergeCell ref="E8:F8"/>
    <mergeCell ref="B7:D7"/>
    <mergeCell ref="E7:F7"/>
    <mergeCell ref="B12:D12"/>
    <mergeCell ref="E12:F12"/>
    <mergeCell ref="B13:D13"/>
    <mergeCell ref="E13:F13"/>
    <mergeCell ref="D84:G84"/>
    <mergeCell ref="B39:F39"/>
    <mergeCell ref="A54:I54"/>
    <mergeCell ref="B55:F55"/>
    <mergeCell ref="B56:F56"/>
    <mergeCell ref="A61:I61"/>
    <mergeCell ref="B62:C62"/>
    <mergeCell ref="D62:G62"/>
    <mergeCell ref="A40:I40"/>
    <mergeCell ref="B41:F41"/>
    <mergeCell ref="B42:F42"/>
    <mergeCell ref="B43:F43"/>
    <mergeCell ref="B44:F44"/>
    <mergeCell ref="B45:F45"/>
    <mergeCell ref="B81:C81"/>
    <mergeCell ref="D81:G81"/>
    <mergeCell ref="B73:C73"/>
    <mergeCell ref="D73:G73"/>
    <mergeCell ref="B74:C74"/>
    <mergeCell ref="D74:G74"/>
    <mergeCell ref="B30:D30"/>
    <mergeCell ref="E30:F30"/>
    <mergeCell ref="B31:D31"/>
    <mergeCell ref="E31:F31"/>
    <mergeCell ref="B32:D32"/>
    <mergeCell ref="E32:F32"/>
    <mergeCell ref="B46:F46"/>
    <mergeCell ref="B78:C78"/>
    <mergeCell ref="D78:G78"/>
    <mergeCell ref="B76:C76"/>
    <mergeCell ref="D76:G76"/>
    <mergeCell ref="B77:C77"/>
    <mergeCell ref="D77:G77"/>
    <mergeCell ref="A75:I75"/>
    <mergeCell ref="B72:C72"/>
    <mergeCell ref="D72:G72"/>
    <mergeCell ref="B63:C63"/>
    <mergeCell ref="D63:G63"/>
    <mergeCell ref="A33:I33"/>
    <mergeCell ref="B34:F34"/>
    <mergeCell ref="B38:F38"/>
    <mergeCell ref="A143:C143"/>
    <mergeCell ref="A140:F140"/>
    <mergeCell ref="B135:I135"/>
    <mergeCell ref="B123:D123"/>
    <mergeCell ref="E123:F123"/>
    <mergeCell ref="B124:D124"/>
    <mergeCell ref="E124:F124"/>
    <mergeCell ref="B136:D136"/>
    <mergeCell ref="E136:F136"/>
    <mergeCell ref="B137:D137"/>
    <mergeCell ref="E137:F137"/>
    <mergeCell ref="A134:F134"/>
    <mergeCell ref="A130:I130"/>
    <mergeCell ref="B131:D131"/>
    <mergeCell ref="E131:F131"/>
    <mergeCell ref="B132:D132"/>
    <mergeCell ref="E129:F129"/>
    <mergeCell ref="B133:D133"/>
    <mergeCell ref="E133:F133"/>
    <mergeCell ref="B139:D139"/>
    <mergeCell ref="E139:F139"/>
    <mergeCell ref="B138:D138"/>
    <mergeCell ref="B117:D117"/>
    <mergeCell ref="E117:F117"/>
    <mergeCell ref="B121:D121"/>
    <mergeCell ref="E121:F121"/>
    <mergeCell ref="B125:D125"/>
    <mergeCell ref="E125:F125"/>
    <mergeCell ref="B129:D129"/>
    <mergeCell ref="A96:H96"/>
    <mergeCell ref="B97:I97"/>
    <mergeCell ref="B98:D98"/>
    <mergeCell ref="E98:F98"/>
    <mergeCell ref="B108:D108"/>
    <mergeCell ref="E108:F108"/>
    <mergeCell ref="A114:I114"/>
    <mergeCell ref="B115:D115"/>
    <mergeCell ref="E115:F115"/>
    <mergeCell ref="A110:I110"/>
    <mergeCell ref="A118:I118"/>
    <mergeCell ref="A122:I122"/>
    <mergeCell ref="B116:D116"/>
    <mergeCell ref="E116:F116"/>
    <mergeCell ref="B119:D119"/>
    <mergeCell ref="E119:F119"/>
    <mergeCell ref="E120:F120"/>
    <mergeCell ref="E111:F111"/>
    <mergeCell ref="B112:D112"/>
    <mergeCell ref="E112:F112"/>
    <mergeCell ref="A68:I68"/>
    <mergeCell ref="B69:C69"/>
    <mergeCell ref="D69:G69"/>
    <mergeCell ref="B70:C70"/>
    <mergeCell ref="D70:G70"/>
    <mergeCell ref="A82:I82"/>
    <mergeCell ref="A106:I106"/>
    <mergeCell ref="B107:D107"/>
    <mergeCell ref="E107:F107"/>
    <mergeCell ref="A102:I102"/>
    <mergeCell ref="B103:D103"/>
    <mergeCell ref="E103:F103"/>
    <mergeCell ref="A99:I99"/>
    <mergeCell ref="B104:D104"/>
    <mergeCell ref="E104:F104"/>
    <mergeCell ref="B101:D101"/>
    <mergeCell ref="E101:F101"/>
    <mergeCell ref="B79:C79"/>
    <mergeCell ref="D79:G79"/>
    <mergeCell ref="B80:C80"/>
    <mergeCell ref="D80:G80"/>
    <mergeCell ref="E138:F138"/>
    <mergeCell ref="A47:I47"/>
    <mergeCell ref="B48:F48"/>
    <mergeCell ref="B49:F49"/>
    <mergeCell ref="B50:F50"/>
    <mergeCell ref="B51:F51"/>
    <mergeCell ref="B52:F52"/>
    <mergeCell ref="B53:F53"/>
    <mergeCell ref="B100:D100"/>
    <mergeCell ref="E100:F100"/>
    <mergeCell ref="E132:F132"/>
    <mergeCell ref="B128:D128"/>
    <mergeCell ref="E128:F128"/>
    <mergeCell ref="E127:F127"/>
    <mergeCell ref="A126:I126"/>
    <mergeCell ref="B127:D127"/>
    <mergeCell ref="B120:D120"/>
    <mergeCell ref="B105:D105"/>
    <mergeCell ref="E105:F105"/>
    <mergeCell ref="B109:D109"/>
    <mergeCell ref="E109:F109"/>
    <mergeCell ref="B113:D113"/>
    <mergeCell ref="E113:F113"/>
    <mergeCell ref="B111:D111"/>
  </mergeCells>
  <printOptions horizontalCentered="1"/>
  <pageMargins left="0.31496062992125984" right="0.31496062992125984" top="0.74803149606299213" bottom="0.15748031496062992" header="0.31496062992125984" footer="0.31496062992125984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1"/>
  <sheetViews>
    <sheetView view="pageBreakPreview" topLeftCell="A22" zoomScaleNormal="100" zoomScaleSheetLayoutView="100" workbookViewId="0">
      <selection activeCell="H40" sqref="H40"/>
    </sheetView>
  </sheetViews>
  <sheetFormatPr defaultColWidth="9.140625" defaultRowHeight="22.5"/>
  <cols>
    <col min="1" max="1" width="8.28515625" style="15" customWidth="1"/>
    <col min="2" max="2" width="10" style="38" customWidth="1"/>
    <col min="3" max="3" width="28.85546875" style="39" customWidth="1"/>
    <col min="4" max="4" width="8.28515625" style="40" customWidth="1"/>
    <col min="5" max="5" width="7.28515625" style="40" customWidth="1"/>
    <col min="6" max="6" width="8.140625" style="40" customWidth="1"/>
    <col min="7" max="7" width="6.42578125" style="40" bestFit="1" customWidth="1"/>
    <col min="8" max="8" width="8.85546875" style="38" customWidth="1"/>
    <col min="9" max="9" width="9" style="7" customWidth="1"/>
    <col min="10" max="16384" width="9.140625" style="15"/>
  </cols>
  <sheetData>
    <row r="1" spans="1:9" ht="23.25">
      <c r="A1" s="18" t="s">
        <v>172</v>
      </c>
      <c r="C1" s="100"/>
      <c r="D1" s="100"/>
      <c r="E1" s="100"/>
      <c r="F1" s="100"/>
      <c r="G1" s="100"/>
      <c r="H1" s="100"/>
      <c r="I1" s="100"/>
    </row>
    <row r="2" spans="1:9" s="24" customFormat="1" ht="21">
      <c r="A2" s="22">
        <v>4.0999999999999996</v>
      </c>
      <c r="B2" s="251" t="s">
        <v>181</v>
      </c>
      <c r="C2" s="251"/>
      <c r="D2" s="251"/>
      <c r="E2" s="251"/>
      <c r="F2" s="251"/>
      <c r="G2" s="251"/>
      <c r="H2" s="251"/>
      <c r="I2" s="251"/>
    </row>
    <row r="3" spans="1:9" s="71" customFormat="1" ht="21">
      <c r="A3" s="69" t="s">
        <v>26</v>
      </c>
      <c r="B3" s="286" t="s">
        <v>90</v>
      </c>
      <c r="C3" s="286"/>
      <c r="D3" s="313" t="s">
        <v>105</v>
      </c>
      <c r="E3" s="313"/>
      <c r="F3" s="313" t="s">
        <v>106</v>
      </c>
      <c r="G3" s="313"/>
      <c r="H3" s="23" t="s">
        <v>64</v>
      </c>
      <c r="I3" s="45" t="s">
        <v>16</v>
      </c>
    </row>
    <row r="4" spans="1:9" s="24" customFormat="1">
      <c r="A4" s="41">
        <v>1</v>
      </c>
      <c r="B4" s="193"/>
      <c r="C4" s="195"/>
      <c r="D4" s="261"/>
      <c r="E4" s="263"/>
      <c r="F4" s="310"/>
      <c r="G4" s="263"/>
      <c r="H4" s="1"/>
      <c r="I4" s="44">
        <f>H4*0.5</f>
        <v>0</v>
      </c>
    </row>
    <row r="5" spans="1:9" s="24" customFormat="1" ht="20.25">
      <c r="A5" s="41">
        <v>2</v>
      </c>
      <c r="B5" s="193"/>
      <c r="C5" s="195"/>
      <c r="D5" s="261"/>
      <c r="E5" s="263"/>
      <c r="F5" s="310"/>
      <c r="G5" s="263"/>
      <c r="H5" s="41"/>
      <c r="I5" s="44">
        <f t="shared" ref="I5:I8" si="0">H5*0.5</f>
        <v>0</v>
      </c>
    </row>
    <row r="6" spans="1:9" s="24" customFormat="1" ht="20.25">
      <c r="A6" s="41">
        <v>3</v>
      </c>
      <c r="B6" s="193"/>
      <c r="C6" s="195"/>
      <c r="D6" s="261"/>
      <c r="E6" s="263"/>
      <c r="F6" s="310"/>
      <c r="G6" s="314"/>
      <c r="H6" s="41"/>
      <c r="I6" s="44">
        <f t="shared" si="0"/>
        <v>0</v>
      </c>
    </row>
    <row r="7" spans="1:9" s="24" customFormat="1" ht="20.25">
      <c r="A7" s="41">
        <v>4</v>
      </c>
      <c r="B7" s="193"/>
      <c r="C7" s="195"/>
      <c r="D7" s="261"/>
      <c r="E7" s="263"/>
      <c r="F7" s="310"/>
      <c r="G7" s="263"/>
      <c r="H7" s="41"/>
      <c r="I7" s="44">
        <f t="shared" si="0"/>
        <v>0</v>
      </c>
    </row>
    <row r="8" spans="1:9" s="24" customFormat="1" ht="20.25">
      <c r="A8" s="41">
        <v>5</v>
      </c>
      <c r="B8" s="193"/>
      <c r="C8" s="195"/>
      <c r="D8" s="261"/>
      <c r="E8" s="263"/>
      <c r="F8" s="310"/>
      <c r="G8" s="263"/>
      <c r="H8" s="41"/>
      <c r="I8" s="44">
        <f t="shared" si="0"/>
        <v>0</v>
      </c>
    </row>
    <row r="9" spans="1:9" s="24" customFormat="1" ht="20.25">
      <c r="A9" s="41">
        <v>6</v>
      </c>
      <c r="B9" s="193"/>
      <c r="C9" s="195"/>
      <c r="D9" s="261"/>
      <c r="E9" s="263"/>
      <c r="F9" s="310"/>
      <c r="G9" s="263"/>
      <c r="H9" s="41"/>
      <c r="I9" s="44">
        <f t="shared" ref="I9:I12" si="1">H9*0.5</f>
        <v>0</v>
      </c>
    </row>
    <row r="10" spans="1:9" s="24" customFormat="1" ht="20.25">
      <c r="A10" s="41">
        <v>7</v>
      </c>
      <c r="B10" s="193"/>
      <c r="C10" s="195"/>
      <c r="D10" s="261"/>
      <c r="E10" s="263"/>
      <c r="F10" s="310"/>
      <c r="G10" s="314"/>
      <c r="H10" s="41"/>
      <c r="I10" s="44">
        <f t="shared" si="1"/>
        <v>0</v>
      </c>
    </row>
    <row r="11" spans="1:9" s="24" customFormat="1" ht="20.25">
      <c r="A11" s="41">
        <v>8</v>
      </c>
      <c r="B11" s="193"/>
      <c r="C11" s="195"/>
      <c r="D11" s="261"/>
      <c r="E11" s="263"/>
      <c r="F11" s="310"/>
      <c r="G11" s="263"/>
      <c r="H11" s="41"/>
      <c r="I11" s="44">
        <f t="shared" si="1"/>
        <v>0</v>
      </c>
    </row>
    <row r="12" spans="1:9" s="24" customFormat="1" ht="20.25">
      <c r="A12" s="41">
        <v>9</v>
      </c>
      <c r="B12" s="193"/>
      <c r="C12" s="195"/>
      <c r="D12" s="261"/>
      <c r="E12" s="263"/>
      <c r="F12" s="310"/>
      <c r="G12" s="263"/>
      <c r="H12" s="41"/>
      <c r="I12" s="44">
        <f t="shared" si="1"/>
        <v>0</v>
      </c>
    </row>
    <row r="13" spans="1:9" s="24" customFormat="1" ht="20.25">
      <c r="A13" s="41">
        <v>10</v>
      </c>
      <c r="B13" s="193"/>
      <c r="C13" s="195"/>
      <c r="D13" s="261"/>
      <c r="E13" s="263"/>
      <c r="F13" s="310"/>
      <c r="G13" s="263"/>
      <c r="H13" s="41"/>
      <c r="I13" s="44">
        <f t="shared" ref="I13" si="2">H13*0.5</f>
        <v>0</v>
      </c>
    </row>
    <row r="14" spans="1:9" s="24" customFormat="1" ht="21">
      <c r="A14" s="259" t="s">
        <v>189</v>
      </c>
      <c r="B14" s="259"/>
      <c r="C14" s="259"/>
      <c r="D14" s="259"/>
      <c r="E14" s="259"/>
      <c r="F14" s="259"/>
      <c r="G14" s="259"/>
      <c r="H14" s="49">
        <f>SUM(H4:H13)</f>
        <v>0</v>
      </c>
      <c r="I14" s="17">
        <f>SUM(I4:I13)</f>
        <v>0</v>
      </c>
    </row>
    <row r="15" spans="1:9" s="24" customFormat="1" ht="21">
      <c r="A15" s="22">
        <v>4.2</v>
      </c>
      <c r="B15" s="206" t="s">
        <v>182</v>
      </c>
      <c r="C15" s="206"/>
      <c r="D15" s="206"/>
      <c r="E15" s="206"/>
      <c r="F15" s="206"/>
      <c r="G15" s="206"/>
      <c r="H15" s="206"/>
      <c r="I15" s="206"/>
    </row>
    <row r="16" spans="1:9" s="71" customFormat="1" ht="21">
      <c r="A16" s="69" t="s">
        <v>26</v>
      </c>
      <c r="B16" s="286" t="s">
        <v>90</v>
      </c>
      <c r="C16" s="286"/>
      <c r="D16" s="313" t="s">
        <v>105</v>
      </c>
      <c r="E16" s="313"/>
      <c r="F16" s="313" t="s">
        <v>106</v>
      </c>
      <c r="G16" s="313"/>
      <c r="H16" s="23" t="s">
        <v>64</v>
      </c>
      <c r="I16" s="45" t="s">
        <v>16</v>
      </c>
    </row>
    <row r="17" spans="1:9" s="24" customFormat="1" ht="20.25">
      <c r="A17" s="41">
        <v>1</v>
      </c>
      <c r="B17" s="193"/>
      <c r="C17" s="195"/>
      <c r="D17" s="261"/>
      <c r="E17" s="263"/>
      <c r="F17" s="261"/>
      <c r="G17" s="263"/>
      <c r="H17" s="41"/>
      <c r="I17" s="44">
        <f>H17*1</f>
        <v>0</v>
      </c>
    </row>
    <row r="18" spans="1:9" s="24" customFormat="1" ht="20.25">
      <c r="A18" s="41">
        <v>2</v>
      </c>
      <c r="B18" s="193"/>
      <c r="C18" s="195"/>
      <c r="D18" s="261"/>
      <c r="E18" s="263"/>
      <c r="F18" s="310"/>
      <c r="G18" s="263"/>
      <c r="H18" s="41"/>
      <c r="I18" s="44">
        <f t="shared" ref="I18:I21" si="3">H18*0.5</f>
        <v>0</v>
      </c>
    </row>
    <row r="19" spans="1:9" s="24" customFormat="1" ht="20.25">
      <c r="A19" s="41">
        <v>3</v>
      </c>
      <c r="B19" s="193"/>
      <c r="C19" s="195"/>
      <c r="D19" s="261"/>
      <c r="E19" s="263"/>
      <c r="F19" s="310"/>
      <c r="G19" s="314"/>
      <c r="H19" s="41"/>
      <c r="I19" s="44">
        <f t="shared" si="3"/>
        <v>0</v>
      </c>
    </row>
    <row r="20" spans="1:9" s="24" customFormat="1" ht="20.25">
      <c r="A20" s="41">
        <v>4</v>
      </c>
      <c r="B20" s="193"/>
      <c r="C20" s="195"/>
      <c r="D20" s="261"/>
      <c r="E20" s="263"/>
      <c r="F20" s="310"/>
      <c r="G20" s="263"/>
      <c r="H20" s="41"/>
      <c r="I20" s="44">
        <f t="shared" si="3"/>
        <v>0</v>
      </c>
    </row>
    <row r="21" spans="1:9" s="24" customFormat="1" ht="20.25">
      <c r="A21" s="41">
        <v>5</v>
      </c>
      <c r="B21" s="193"/>
      <c r="C21" s="195"/>
      <c r="D21" s="261"/>
      <c r="E21" s="263"/>
      <c r="F21" s="310"/>
      <c r="G21" s="263"/>
      <c r="H21" s="41"/>
      <c r="I21" s="44">
        <f t="shared" si="3"/>
        <v>0</v>
      </c>
    </row>
    <row r="22" spans="1:9" s="24" customFormat="1" ht="21">
      <c r="A22" s="259" t="s">
        <v>190</v>
      </c>
      <c r="B22" s="259"/>
      <c r="C22" s="259"/>
      <c r="D22" s="259"/>
      <c r="E22" s="259"/>
      <c r="F22" s="259"/>
      <c r="G22" s="259"/>
      <c r="H22" s="49">
        <f>SUM(H17:H17)</f>
        <v>0</v>
      </c>
      <c r="I22" s="17">
        <f>SUM(I17:I21)</f>
        <v>0</v>
      </c>
    </row>
    <row r="23" spans="1:9" s="24" customFormat="1" ht="42" customHeight="1">
      <c r="A23" s="22">
        <v>4.3</v>
      </c>
      <c r="B23" s="206" t="s">
        <v>112</v>
      </c>
      <c r="C23" s="206"/>
      <c r="D23" s="206"/>
      <c r="E23" s="206"/>
      <c r="F23" s="206"/>
      <c r="G23" s="206"/>
      <c r="H23" s="206"/>
      <c r="I23" s="206"/>
    </row>
    <row r="24" spans="1:9" s="71" customFormat="1" ht="21">
      <c r="A24" s="69" t="s">
        <v>26</v>
      </c>
      <c r="B24" s="286" t="s">
        <v>90</v>
      </c>
      <c r="C24" s="286"/>
      <c r="D24" s="313" t="s">
        <v>105</v>
      </c>
      <c r="E24" s="313"/>
      <c r="F24" s="313" t="s">
        <v>106</v>
      </c>
      <c r="G24" s="313"/>
      <c r="H24" s="23" t="s">
        <v>64</v>
      </c>
      <c r="I24" s="45" t="s">
        <v>16</v>
      </c>
    </row>
    <row r="25" spans="1:9" s="24" customFormat="1" ht="20.25">
      <c r="A25" s="41">
        <v>1</v>
      </c>
      <c r="B25" s="193"/>
      <c r="C25" s="195"/>
      <c r="D25" s="261"/>
      <c r="E25" s="263"/>
      <c r="F25" s="310"/>
      <c r="G25" s="263"/>
      <c r="H25" s="41"/>
      <c r="I25" s="44">
        <f>H25*1.5</f>
        <v>0</v>
      </c>
    </row>
    <row r="26" spans="1:9" s="24" customFormat="1" ht="20.25">
      <c r="A26" s="41">
        <v>2</v>
      </c>
      <c r="B26" s="193"/>
      <c r="C26" s="195"/>
      <c r="D26" s="261"/>
      <c r="E26" s="263"/>
      <c r="F26" s="310"/>
      <c r="G26" s="263"/>
      <c r="H26" s="41"/>
      <c r="I26" s="44">
        <f t="shared" ref="I26:I29" si="4">H26*0.5</f>
        <v>0</v>
      </c>
    </row>
    <row r="27" spans="1:9" s="24" customFormat="1" ht="20.25">
      <c r="A27" s="41">
        <v>3</v>
      </c>
      <c r="B27" s="193"/>
      <c r="C27" s="195"/>
      <c r="D27" s="261"/>
      <c r="E27" s="263"/>
      <c r="F27" s="310"/>
      <c r="G27" s="314"/>
      <c r="H27" s="41"/>
      <c r="I27" s="44">
        <f t="shared" si="4"/>
        <v>0</v>
      </c>
    </row>
    <row r="28" spans="1:9" s="24" customFormat="1" ht="20.25">
      <c r="A28" s="41">
        <v>4</v>
      </c>
      <c r="B28" s="193"/>
      <c r="C28" s="195"/>
      <c r="D28" s="261"/>
      <c r="E28" s="263"/>
      <c r="F28" s="310"/>
      <c r="G28" s="263"/>
      <c r="H28" s="41"/>
      <c r="I28" s="44">
        <f t="shared" si="4"/>
        <v>0</v>
      </c>
    </row>
    <row r="29" spans="1:9" s="24" customFormat="1" ht="20.25">
      <c r="A29" s="41">
        <v>5</v>
      </c>
      <c r="B29" s="193"/>
      <c r="C29" s="195"/>
      <c r="D29" s="261"/>
      <c r="E29" s="263"/>
      <c r="F29" s="310"/>
      <c r="G29" s="263"/>
      <c r="H29" s="41"/>
      <c r="I29" s="44">
        <f t="shared" si="4"/>
        <v>0</v>
      </c>
    </row>
    <row r="30" spans="1:9" s="24" customFormat="1" ht="21">
      <c r="A30" s="259" t="s">
        <v>191</v>
      </c>
      <c r="B30" s="259"/>
      <c r="C30" s="259"/>
      <c r="D30" s="259"/>
      <c r="E30" s="259"/>
      <c r="F30" s="259"/>
      <c r="G30" s="259"/>
      <c r="H30" s="49">
        <f>SUM(H25:H25)</f>
        <v>0</v>
      </c>
      <c r="I30" s="17">
        <f>SUM(I25:I29)</f>
        <v>0</v>
      </c>
    </row>
    <row r="31" spans="1:9" s="24" customFormat="1" ht="40.5" customHeight="1">
      <c r="A31" s="2">
        <v>4.4000000000000004</v>
      </c>
      <c r="B31" s="251" t="s">
        <v>187</v>
      </c>
      <c r="C31" s="251"/>
      <c r="D31" s="251"/>
      <c r="E31" s="251"/>
      <c r="F31" s="251"/>
      <c r="G31" s="251"/>
      <c r="H31" s="251"/>
      <c r="I31" s="251"/>
    </row>
    <row r="32" spans="1:9" s="71" customFormat="1" ht="21">
      <c r="A32" s="69" t="s">
        <v>26</v>
      </c>
      <c r="B32" s="286" t="s">
        <v>90</v>
      </c>
      <c r="C32" s="286"/>
      <c r="D32" s="313" t="s">
        <v>105</v>
      </c>
      <c r="E32" s="313"/>
      <c r="F32" s="313" t="s">
        <v>106</v>
      </c>
      <c r="G32" s="313"/>
      <c r="H32" s="23" t="s">
        <v>64</v>
      </c>
      <c r="I32" s="45" t="s">
        <v>16</v>
      </c>
    </row>
    <row r="33" spans="1:9" s="24" customFormat="1">
      <c r="A33" s="41">
        <v>1</v>
      </c>
      <c r="B33" s="315"/>
      <c r="C33" s="316"/>
      <c r="D33" s="311"/>
      <c r="E33" s="312"/>
      <c r="F33" s="311"/>
      <c r="G33" s="312"/>
      <c r="H33" s="1"/>
      <c r="I33" s="44">
        <f>H33*1</f>
        <v>0</v>
      </c>
    </row>
    <row r="34" spans="1:9" s="24" customFormat="1" ht="20.25">
      <c r="A34" s="41">
        <v>2</v>
      </c>
      <c r="B34" s="193"/>
      <c r="C34" s="195"/>
      <c r="D34" s="261"/>
      <c r="E34" s="263"/>
      <c r="F34" s="310"/>
      <c r="G34" s="263"/>
      <c r="H34" s="41"/>
      <c r="I34" s="44">
        <f t="shared" ref="I34:I37" si="5">H34*0.5</f>
        <v>0</v>
      </c>
    </row>
    <row r="35" spans="1:9" s="24" customFormat="1" ht="20.25">
      <c r="A35" s="41">
        <v>3</v>
      </c>
      <c r="B35" s="193"/>
      <c r="C35" s="195"/>
      <c r="D35" s="261"/>
      <c r="E35" s="263"/>
      <c r="F35" s="310"/>
      <c r="G35" s="314"/>
      <c r="H35" s="41"/>
      <c r="I35" s="44">
        <f t="shared" si="5"/>
        <v>0</v>
      </c>
    </row>
    <row r="36" spans="1:9" s="24" customFormat="1" ht="20.25">
      <c r="A36" s="41">
        <v>4</v>
      </c>
      <c r="B36" s="193"/>
      <c r="C36" s="195"/>
      <c r="D36" s="261"/>
      <c r="E36" s="263"/>
      <c r="F36" s="310"/>
      <c r="G36" s="263"/>
      <c r="H36" s="41"/>
      <c r="I36" s="44">
        <f t="shared" si="5"/>
        <v>0</v>
      </c>
    </row>
    <row r="37" spans="1:9" s="24" customFormat="1" ht="20.25">
      <c r="A37" s="41">
        <v>5</v>
      </c>
      <c r="B37" s="193"/>
      <c r="C37" s="195"/>
      <c r="D37" s="261"/>
      <c r="E37" s="263"/>
      <c r="F37" s="310"/>
      <c r="G37" s="263"/>
      <c r="H37" s="41"/>
      <c r="I37" s="44">
        <f t="shared" si="5"/>
        <v>0</v>
      </c>
    </row>
    <row r="38" spans="1:9" s="24" customFormat="1" ht="21">
      <c r="A38" s="259" t="s">
        <v>192</v>
      </c>
      <c r="B38" s="259"/>
      <c r="C38" s="259"/>
      <c r="D38" s="259"/>
      <c r="E38" s="259"/>
      <c r="F38" s="259"/>
      <c r="G38" s="259"/>
      <c r="H38" s="49">
        <f>SUM(H33:H33)</f>
        <v>0</v>
      </c>
      <c r="I38" s="17">
        <f>SUM(I33:I37)</f>
        <v>0</v>
      </c>
    </row>
    <row r="39" spans="1:9" s="22" customFormat="1" ht="21">
      <c r="B39" s="12"/>
      <c r="C39" s="27" t="s">
        <v>76</v>
      </c>
      <c r="D39" s="20">
        <v>4.0999999999999996</v>
      </c>
      <c r="E39" s="20">
        <v>4.2</v>
      </c>
      <c r="F39" s="20">
        <v>4.3</v>
      </c>
      <c r="G39" s="12">
        <v>4.4000000000000004</v>
      </c>
      <c r="H39" s="317" t="s">
        <v>49</v>
      </c>
      <c r="I39" s="317"/>
    </row>
    <row r="40" spans="1:9" s="18" customFormat="1" ht="42">
      <c r="B40" s="28"/>
      <c r="C40" s="159" t="s">
        <v>193</v>
      </c>
      <c r="D40" s="53">
        <f>I14</f>
        <v>0</v>
      </c>
      <c r="E40" s="53">
        <f>I22</f>
        <v>0</v>
      </c>
      <c r="F40" s="79">
        <f>I30</f>
        <v>0</v>
      </c>
      <c r="G40" s="54">
        <f>I38</f>
        <v>0</v>
      </c>
      <c r="H40" s="188">
        <f ca="1">SUM(D40:H40)</f>
        <v>0</v>
      </c>
      <c r="I40" s="187"/>
    </row>
    <row r="41" spans="1:9" s="18" customFormat="1" ht="23.25">
      <c r="B41" s="28"/>
      <c r="C41" s="29"/>
      <c r="D41" s="80"/>
      <c r="E41" s="80"/>
      <c r="F41" s="81"/>
      <c r="G41" s="82"/>
      <c r="H41" s="82"/>
      <c r="I41" s="21"/>
    </row>
  </sheetData>
  <mergeCells count="96">
    <mergeCell ref="A38:G38"/>
    <mergeCell ref="H39:I39"/>
    <mergeCell ref="B37:C37"/>
    <mergeCell ref="D37:E37"/>
    <mergeCell ref="F37:G37"/>
    <mergeCell ref="B35:C35"/>
    <mergeCell ref="D35:E35"/>
    <mergeCell ref="F35:G35"/>
    <mergeCell ref="B36:C36"/>
    <mergeCell ref="D36:E36"/>
    <mergeCell ref="F36:G36"/>
    <mergeCell ref="D34:E34"/>
    <mergeCell ref="F34:G34"/>
    <mergeCell ref="D27:E27"/>
    <mergeCell ref="F27:G27"/>
    <mergeCell ref="B28:C28"/>
    <mergeCell ref="D28:E28"/>
    <mergeCell ref="F28:G28"/>
    <mergeCell ref="B32:C32"/>
    <mergeCell ref="D32:E32"/>
    <mergeCell ref="F32:G32"/>
    <mergeCell ref="B33:C33"/>
    <mergeCell ref="B34:C34"/>
    <mergeCell ref="A14:G14"/>
    <mergeCell ref="B15:I15"/>
    <mergeCell ref="B7:C7"/>
    <mergeCell ref="D7:E7"/>
    <mergeCell ref="F7:G7"/>
    <mergeCell ref="B13:C13"/>
    <mergeCell ref="D13:E13"/>
    <mergeCell ref="F13:G13"/>
    <mergeCell ref="B8:C8"/>
    <mergeCell ref="B9:C9"/>
    <mergeCell ref="D9:E9"/>
    <mergeCell ref="F9:G9"/>
    <mergeCell ref="B10:C10"/>
    <mergeCell ref="D10:E10"/>
    <mergeCell ref="F10:G10"/>
    <mergeCell ref="B11:C11"/>
    <mergeCell ref="B21:C21"/>
    <mergeCell ref="D21:E21"/>
    <mergeCell ref="F21:G21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:I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D8:E8"/>
    <mergeCell ref="F8:G8"/>
    <mergeCell ref="B6:C6"/>
    <mergeCell ref="D6:E6"/>
    <mergeCell ref="F6:G6"/>
    <mergeCell ref="D11:E11"/>
    <mergeCell ref="F11:G11"/>
    <mergeCell ref="B12:C12"/>
    <mergeCell ref="D12:E12"/>
    <mergeCell ref="F12:G12"/>
    <mergeCell ref="B17:C17"/>
    <mergeCell ref="D17:E17"/>
    <mergeCell ref="F17:G17"/>
    <mergeCell ref="B16:C16"/>
    <mergeCell ref="D16:E16"/>
    <mergeCell ref="F16:G16"/>
    <mergeCell ref="A22:G22"/>
    <mergeCell ref="B23:I23"/>
    <mergeCell ref="B24:C24"/>
    <mergeCell ref="D24:E24"/>
    <mergeCell ref="F24:G24"/>
    <mergeCell ref="B25:C25"/>
    <mergeCell ref="D25:E25"/>
    <mergeCell ref="F25:G25"/>
    <mergeCell ref="D33:E33"/>
    <mergeCell ref="F33:G33"/>
    <mergeCell ref="A30:G30"/>
    <mergeCell ref="B31:I31"/>
    <mergeCell ref="B26:C26"/>
    <mergeCell ref="D26:E26"/>
    <mergeCell ref="F26:G26"/>
    <mergeCell ref="B27:C27"/>
    <mergeCell ref="B29:C29"/>
    <mergeCell ref="D29:E29"/>
    <mergeCell ref="F29:G29"/>
  </mergeCells>
  <printOptions horizontalCentered="1"/>
  <pageMargins left="0.31496062992125984" right="0.31496062992125984" top="0.74803149606299213" bottom="0.15748031496062992" header="0.31496062992125984" footer="0.31496062992125984"/>
  <pageSetup paperSize="9" scale="96" orientation="portrait" r:id="rId1"/>
  <rowBreaks count="1" manualBreakCount="1">
    <brk id="1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8"/>
  <sheetViews>
    <sheetView view="pageBreakPreview" topLeftCell="A31" zoomScaleNormal="100" zoomScaleSheetLayoutView="100" workbookViewId="0">
      <selection activeCell="L39" sqref="L39"/>
    </sheetView>
  </sheetViews>
  <sheetFormatPr defaultColWidth="9.140625" defaultRowHeight="22.5"/>
  <cols>
    <col min="1" max="1" width="8.28515625" style="15" customWidth="1"/>
    <col min="2" max="2" width="10" style="38" customWidth="1"/>
    <col min="3" max="3" width="26.42578125" style="39" customWidth="1"/>
    <col min="4" max="4" width="8.28515625" style="40" customWidth="1"/>
    <col min="5" max="5" width="7.42578125" style="40" bestFit="1" customWidth="1"/>
    <col min="6" max="6" width="8.140625" style="40" customWidth="1"/>
    <col min="7" max="7" width="10.140625" style="40" customWidth="1"/>
    <col min="8" max="8" width="8.85546875" style="38" customWidth="1"/>
    <col min="9" max="9" width="9" style="7" customWidth="1"/>
    <col min="10" max="16384" width="9.140625" style="15"/>
  </cols>
  <sheetData>
    <row r="1" spans="1:9" ht="23.25">
      <c r="A1" s="18" t="s">
        <v>103</v>
      </c>
      <c r="C1" s="231" t="s">
        <v>104</v>
      </c>
      <c r="D1" s="231"/>
      <c r="E1" s="231"/>
      <c r="F1" s="231"/>
      <c r="G1" s="231"/>
      <c r="H1" s="231"/>
      <c r="I1" s="231"/>
    </row>
    <row r="2" spans="1:9" s="24" customFormat="1" ht="21">
      <c r="A2" s="22">
        <v>5.0999999999999996</v>
      </c>
      <c r="B2" s="251" t="s">
        <v>111</v>
      </c>
      <c r="C2" s="251"/>
      <c r="D2" s="251"/>
      <c r="E2" s="251"/>
      <c r="F2" s="251"/>
      <c r="G2" s="251"/>
      <c r="H2" s="251"/>
      <c r="I2" s="251"/>
    </row>
    <row r="3" spans="1:9" s="71" customFormat="1" ht="21">
      <c r="A3" s="69" t="s">
        <v>26</v>
      </c>
      <c r="B3" s="286" t="s">
        <v>90</v>
      </c>
      <c r="C3" s="286"/>
      <c r="D3" s="313" t="s">
        <v>105</v>
      </c>
      <c r="E3" s="313"/>
      <c r="F3" s="313" t="s">
        <v>106</v>
      </c>
      <c r="G3" s="313"/>
      <c r="H3" s="23" t="s">
        <v>64</v>
      </c>
      <c r="I3" s="45" t="s">
        <v>16</v>
      </c>
    </row>
    <row r="4" spans="1:9" s="24" customFormat="1" ht="20.25">
      <c r="A4" s="41">
        <v>1</v>
      </c>
      <c r="B4" s="193"/>
      <c r="C4" s="195"/>
      <c r="D4" s="319"/>
      <c r="E4" s="320"/>
      <c r="F4" s="310"/>
      <c r="G4" s="314"/>
      <c r="H4" s="41"/>
      <c r="I4" s="44">
        <f>H4*0.5</f>
        <v>0</v>
      </c>
    </row>
    <row r="5" spans="1:9" s="24" customFormat="1" ht="20.25">
      <c r="A5" s="41">
        <v>2</v>
      </c>
      <c r="B5" s="193"/>
      <c r="C5" s="195"/>
      <c r="D5" s="319"/>
      <c r="E5" s="320"/>
      <c r="F5" s="310"/>
      <c r="G5" s="314"/>
      <c r="H5" s="41"/>
      <c r="I5" s="44">
        <f t="shared" ref="I5:I7" si="0">H5*0.5</f>
        <v>0</v>
      </c>
    </row>
    <row r="6" spans="1:9" s="24" customFormat="1" ht="20.25">
      <c r="A6" s="41">
        <v>3</v>
      </c>
      <c r="B6" s="193"/>
      <c r="C6" s="195"/>
      <c r="D6" s="319"/>
      <c r="E6" s="320"/>
      <c r="F6" s="310"/>
      <c r="G6" s="263"/>
      <c r="H6" s="41"/>
      <c r="I6" s="44">
        <f t="shared" si="0"/>
        <v>0</v>
      </c>
    </row>
    <row r="7" spans="1:9" s="24" customFormat="1" ht="20.25">
      <c r="A7" s="41">
        <v>4</v>
      </c>
      <c r="B7" s="193"/>
      <c r="C7" s="195"/>
      <c r="D7" s="261"/>
      <c r="E7" s="263"/>
      <c r="F7" s="310"/>
      <c r="G7" s="263"/>
      <c r="H7" s="41"/>
      <c r="I7" s="44">
        <f t="shared" si="0"/>
        <v>0</v>
      </c>
    </row>
    <row r="8" spans="1:9" s="24" customFormat="1" ht="20.25">
      <c r="A8" s="41">
        <v>5</v>
      </c>
      <c r="B8" s="193"/>
      <c r="C8" s="195"/>
      <c r="D8" s="319"/>
      <c r="E8" s="320"/>
      <c r="F8" s="310"/>
      <c r="G8" s="314"/>
      <c r="H8" s="41"/>
      <c r="I8" s="44">
        <f t="shared" ref="I8:I12" si="1">H8*0.5</f>
        <v>0</v>
      </c>
    </row>
    <row r="9" spans="1:9" s="24" customFormat="1" ht="20.25">
      <c r="A9" s="41">
        <v>6</v>
      </c>
      <c r="B9" s="193"/>
      <c r="C9" s="195"/>
      <c r="D9" s="319"/>
      <c r="E9" s="320"/>
      <c r="F9" s="310"/>
      <c r="G9" s="263"/>
      <c r="H9" s="41"/>
      <c r="I9" s="44">
        <f t="shared" si="1"/>
        <v>0</v>
      </c>
    </row>
    <row r="10" spans="1:9" s="24" customFormat="1" ht="20.25">
      <c r="A10" s="41">
        <v>7</v>
      </c>
      <c r="B10" s="193"/>
      <c r="C10" s="195"/>
      <c r="D10" s="261"/>
      <c r="E10" s="263"/>
      <c r="F10" s="310"/>
      <c r="G10" s="263"/>
      <c r="H10" s="41"/>
      <c r="I10" s="44">
        <f t="shared" ref="I10" si="2">H10*0.5</f>
        <v>0</v>
      </c>
    </row>
    <row r="11" spans="1:9" s="24" customFormat="1" ht="20.25">
      <c r="A11" s="41">
        <v>8</v>
      </c>
      <c r="B11" s="193"/>
      <c r="C11" s="195"/>
      <c r="D11" s="261"/>
      <c r="E11" s="263"/>
      <c r="F11" s="310"/>
      <c r="G11" s="263"/>
      <c r="H11" s="41"/>
      <c r="I11" s="44">
        <f t="shared" si="1"/>
        <v>0</v>
      </c>
    </row>
    <row r="12" spans="1:9" s="24" customFormat="1" ht="20.25">
      <c r="A12" s="41">
        <v>9</v>
      </c>
      <c r="B12" s="193"/>
      <c r="C12" s="195"/>
      <c r="D12" s="261"/>
      <c r="E12" s="263"/>
      <c r="F12" s="310"/>
      <c r="G12" s="263"/>
      <c r="H12" s="41"/>
      <c r="I12" s="44">
        <f t="shared" si="1"/>
        <v>0</v>
      </c>
    </row>
    <row r="13" spans="1:9" s="24" customFormat="1" ht="20.25">
      <c r="A13" s="41">
        <v>10</v>
      </c>
      <c r="B13" s="193"/>
      <c r="C13" s="195"/>
      <c r="D13" s="261"/>
      <c r="E13" s="263"/>
      <c r="F13" s="310"/>
      <c r="G13" s="263"/>
      <c r="H13" s="41"/>
      <c r="I13" s="44">
        <f t="shared" ref="I13" si="3">H13*0.5</f>
        <v>0</v>
      </c>
    </row>
    <row r="14" spans="1:9" s="24" customFormat="1" ht="21">
      <c r="A14" s="259" t="s">
        <v>107</v>
      </c>
      <c r="B14" s="259"/>
      <c r="C14" s="259"/>
      <c r="D14" s="259"/>
      <c r="E14" s="259"/>
      <c r="F14" s="259"/>
      <c r="G14" s="259"/>
      <c r="H14" s="49">
        <f>SUM(H4:H13)</f>
        <v>0</v>
      </c>
      <c r="I14" s="17">
        <f>SUM(I4:I13)</f>
        <v>0</v>
      </c>
    </row>
    <row r="15" spans="1:9" s="24" customFormat="1" ht="42.75" customHeight="1">
      <c r="A15" s="22">
        <v>5.2</v>
      </c>
      <c r="B15" s="308" t="s">
        <v>194</v>
      </c>
      <c r="C15" s="308"/>
      <c r="D15" s="308"/>
      <c r="E15" s="308"/>
      <c r="F15" s="308"/>
      <c r="G15" s="308"/>
      <c r="H15" s="308"/>
      <c r="I15" s="308"/>
    </row>
    <row r="16" spans="1:9" s="71" customFormat="1" ht="21">
      <c r="A16" s="69" t="s">
        <v>26</v>
      </c>
      <c r="B16" s="286" t="s">
        <v>90</v>
      </c>
      <c r="C16" s="286"/>
      <c r="D16" s="313" t="s">
        <v>105</v>
      </c>
      <c r="E16" s="313"/>
      <c r="F16" s="313" t="s">
        <v>106</v>
      </c>
      <c r="G16" s="313"/>
      <c r="H16" s="23" t="s">
        <v>64</v>
      </c>
      <c r="I16" s="45" t="s">
        <v>16</v>
      </c>
    </row>
    <row r="17" spans="1:9" s="24" customFormat="1" ht="20.25">
      <c r="A17" s="41">
        <v>1</v>
      </c>
      <c r="B17" s="193"/>
      <c r="C17" s="195"/>
      <c r="D17" s="261"/>
      <c r="E17" s="263"/>
      <c r="F17" s="261"/>
      <c r="G17" s="263"/>
      <c r="H17" s="41"/>
      <c r="I17" s="44">
        <f>H17*1</f>
        <v>0</v>
      </c>
    </row>
    <row r="18" spans="1:9" s="24" customFormat="1" ht="20.25">
      <c r="A18" s="41">
        <v>2</v>
      </c>
      <c r="B18" s="193"/>
      <c r="C18" s="195"/>
      <c r="D18" s="261"/>
      <c r="E18" s="263"/>
      <c r="F18" s="261"/>
      <c r="G18" s="263"/>
      <c r="H18" s="41"/>
      <c r="I18" s="44">
        <f>H18*1</f>
        <v>0</v>
      </c>
    </row>
    <row r="19" spans="1:9" s="24" customFormat="1" ht="20.25">
      <c r="A19" s="41">
        <v>3</v>
      </c>
      <c r="B19" s="193"/>
      <c r="C19" s="195"/>
      <c r="D19" s="261"/>
      <c r="E19" s="263"/>
      <c r="F19" s="261"/>
      <c r="G19" s="263"/>
      <c r="H19" s="41"/>
      <c r="I19" s="44">
        <f>H19*1</f>
        <v>0</v>
      </c>
    </row>
    <row r="20" spans="1:9" s="24" customFormat="1" ht="20.25">
      <c r="A20" s="41">
        <v>4</v>
      </c>
      <c r="B20" s="193"/>
      <c r="C20" s="195"/>
      <c r="D20" s="261"/>
      <c r="E20" s="263"/>
      <c r="F20" s="310"/>
      <c r="G20" s="263"/>
      <c r="H20" s="41"/>
      <c r="I20" s="44">
        <f t="shared" ref="I20:I21" si="4">H20*0.5</f>
        <v>0</v>
      </c>
    </row>
    <row r="21" spans="1:9" s="24" customFormat="1" ht="20.25">
      <c r="A21" s="41">
        <v>5</v>
      </c>
      <c r="B21" s="193"/>
      <c r="C21" s="195"/>
      <c r="D21" s="261"/>
      <c r="E21" s="263"/>
      <c r="F21" s="310"/>
      <c r="G21" s="314"/>
      <c r="H21" s="41"/>
      <c r="I21" s="44">
        <f t="shared" si="4"/>
        <v>0</v>
      </c>
    </row>
    <row r="22" spans="1:9" s="24" customFormat="1" ht="20.25">
      <c r="A22" s="41">
        <v>6</v>
      </c>
      <c r="B22" s="193"/>
      <c r="C22" s="195"/>
      <c r="D22" s="261"/>
      <c r="E22" s="263"/>
      <c r="F22" s="261"/>
      <c r="G22" s="263"/>
      <c r="H22" s="41"/>
      <c r="I22" s="44">
        <f>H22*1</f>
        <v>0</v>
      </c>
    </row>
    <row r="23" spans="1:9" s="24" customFormat="1" ht="20.25">
      <c r="A23" s="41">
        <v>7</v>
      </c>
      <c r="B23" s="193"/>
      <c r="C23" s="195"/>
      <c r="D23" s="261"/>
      <c r="E23" s="263"/>
      <c r="F23" s="261"/>
      <c r="G23" s="263"/>
      <c r="H23" s="41"/>
      <c r="I23" s="44">
        <f>H23*1</f>
        <v>0</v>
      </c>
    </row>
    <row r="24" spans="1:9" s="24" customFormat="1" ht="20.25">
      <c r="A24" s="41">
        <v>8</v>
      </c>
      <c r="B24" s="193"/>
      <c r="C24" s="195"/>
      <c r="D24" s="261"/>
      <c r="E24" s="263"/>
      <c r="F24" s="261"/>
      <c r="G24" s="263"/>
      <c r="H24" s="41"/>
      <c r="I24" s="44">
        <f>H24*1</f>
        <v>0</v>
      </c>
    </row>
    <row r="25" spans="1:9" s="24" customFormat="1" ht="20.25">
      <c r="A25" s="41">
        <v>9</v>
      </c>
      <c r="B25" s="193"/>
      <c r="C25" s="195"/>
      <c r="D25" s="261"/>
      <c r="E25" s="263"/>
      <c r="F25" s="310"/>
      <c r="G25" s="263"/>
      <c r="H25" s="41"/>
      <c r="I25" s="44">
        <f t="shared" ref="I25" si="5">H25*0.5</f>
        <v>0</v>
      </c>
    </row>
    <row r="26" spans="1:9" s="24" customFormat="1" ht="20.25">
      <c r="A26" s="41">
        <v>10</v>
      </c>
      <c r="B26" s="193"/>
      <c r="C26" s="195"/>
      <c r="D26" s="261"/>
      <c r="E26" s="263"/>
      <c r="F26" s="310"/>
      <c r="G26" s="314"/>
      <c r="H26" s="41"/>
      <c r="I26" s="44">
        <f t="shared" ref="I26" si="6">H26*0.5</f>
        <v>0</v>
      </c>
    </row>
    <row r="27" spans="1:9" s="24" customFormat="1" ht="21">
      <c r="A27" s="259" t="s">
        <v>108</v>
      </c>
      <c r="B27" s="259"/>
      <c r="C27" s="259"/>
      <c r="D27" s="259"/>
      <c r="E27" s="259"/>
      <c r="F27" s="259"/>
      <c r="G27" s="259"/>
      <c r="H27" s="49">
        <f>SUM(H22:H22)</f>
        <v>0</v>
      </c>
      <c r="I27" s="17">
        <f>SUM(I17:I26)</f>
        <v>0</v>
      </c>
    </row>
    <row r="28" spans="1:9" s="24" customFormat="1" ht="44.25" customHeight="1">
      <c r="A28" s="22">
        <v>5.3</v>
      </c>
      <c r="B28" s="308" t="s">
        <v>195</v>
      </c>
      <c r="C28" s="308"/>
      <c r="D28" s="308"/>
      <c r="E28" s="308"/>
      <c r="F28" s="308"/>
      <c r="G28" s="308"/>
      <c r="H28" s="308"/>
      <c r="I28" s="308"/>
    </row>
    <row r="29" spans="1:9" s="71" customFormat="1" ht="21">
      <c r="A29" s="69" t="s">
        <v>26</v>
      </c>
      <c r="B29" s="286" t="s">
        <v>90</v>
      </c>
      <c r="C29" s="286"/>
      <c r="D29" s="313" t="s">
        <v>105</v>
      </c>
      <c r="E29" s="313"/>
      <c r="F29" s="313" t="s">
        <v>106</v>
      </c>
      <c r="G29" s="313"/>
      <c r="H29" s="23" t="s">
        <v>64</v>
      </c>
      <c r="I29" s="45" t="s">
        <v>16</v>
      </c>
    </row>
    <row r="30" spans="1:9" s="24" customFormat="1" ht="20.25">
      <c r="A30" s="41">
        <v>1</v>
      </c>
      <c r="B30" s="245"/>
      <c r="C30" s="247"/>
      <c r="D30" s="305"/>
      <c r="E30" s="306"/>
      <c r="F30" s="305"/>
      <c r="G30" s="306"/>
      <c r="H30" s="41"/>
      <c r="I30" s="44">
        <f>H30*1.5</f>
        <v>0</v>
      </c>
    </row>
    <row r="31" spans="1:9" s="24" customFormat="1" ht="20.25">
      <c r="A31" s="41">
        <v>2</v>
      </c>
      <c r="B31" s="193"/>
      <c r="C31" s="195"/>
      <c r="D31" s="261"/>
      <c r="E31" s="263"/>
      <c r="F31" s="261"/>
      <c r="G31" s="263"/>
      <c r="H31" s="41"/>
      <c r="I31" s="44">
        <f>H31*1</f>
        <v>0</v>
      </c>
    </row>
    <row r="32" spans="1:9" s="24" customFormat="1" ht="20.25">
      <c r="A32" s="41">
        <v>3</v>
      </c>
      <c r="B32" s="193"/>
      <c r="C32" s="195"/>
      <c r="D32" s="261"/>
      <c r="E32" s="263"/>
      <c r="F32" s="261"/>
      <c r="G32" s="263"/>
      <c r="H32" s="41"/>
      <c r="I32" s="44">
        <f>H32*1</f>
        <v>0</v>
      </c>
    </row>
    <row r="33" spans="1:9" s="24" customFormat="1" ht="20.25">
      <c r="A33" s="41">
        <v>4</v>
      </c>
      <c r="B33" s="193"/>
      <c r="C33" s="195"/>
      <c r="D33" s="261"/>
      <c r="E33" s="263"/>
      <c r="F33" s="310"/>
      <c r="G33" s="263"/>
      <c r="H33" s="41"/>
      <c r="I33" s="44">
        <f t="shared" ref="I33:I34" si="7">H33*0.5</f>
        <v>0</v>
      </c>
    </row>
    <row r="34" spans="1:9" s="24" customFormat="1" ht="20.25">
      <c r="A34" s="41">
        <v>5</v>
      </c>
      <c r="B34" s="193"/>
      <c r="C34" s="195"/>
      <c r="D34" s="261"/>
      <c r="E34" s="263"/>
      <c r="F34" s="310"/>
      <c r="G34" s="314"/>
      <c r="H34" s="41"/>
      <c r="I34" s="44">
        <f t="shared" si="7"/>
        <v>0</v>
      </c>
    </row>
    <row r="35" spans="1:9" s="24" customFormat="1" ht="21">
      <c r="A35" s="259" t="s">
        <v>109</v>
      </c>
      <c r="B35" s="318"/>
      <c r="C35" s="318"/>
      <c r="D35" s="318"/>
      <c r="E35" s="318"/>
      <c r="F35" s="318"/>
      <c r="G35" s="318"/>
      <c r="H35" s="77">
        <f>SUM(H30:H30)</f>
        <v>0</v>
      </c>
      <c r="I35" s="78">
        <f>SUM(I30:I34)</f>
        <v>0</v>
      </c>
    </row>
    <row r="36" spans="1:9" s="24" customFormat="1" ht="21" customHeight="1">
      <c r="A36" s="2">
        <v>5.4</v>
      </c>
      <c r="B36" s="251" t="s">
        <v>113</v>
      </c>
      <c r="C36" s="251"/>
      <c r="D36" s="251"/>
      <c r="E36" s="251"/>
      <c r="F36" s="251"/>
      <c r="G36" s="251"/>
      <c r="H36" s="251"/>
      <c r="I36" s="251"/>
    </row>
    <row r="37" spans="1:9" s="71" customFormat="1" ht="21">
      <c r="A37" s="69" t="s">
        <v>26</v>
      </c>
      <c r="B37" s="286" t="s">
        <v>90</v>
      </c>
      <c r="C37" s="286"/>
      <c r="D37" s="313" t="s">
        <v>105</v>
      </c>
      <c r="E37" s="313"/>
      <c r="F37" s="313" t="s">
        <v>106</v>
      </c>
      <c r="G37" s="313"/>
      <c r="H37" s="23" t="s">
        <v>64</v>
      </c>
      <c r="I37" s="45" t="s">
        <v>16</v>
      </c>
    </row>
    <row r="38" spans="1:9" s="24" customFormat="1" ht="20.25">
      <c r="A38" s="41">
        <v>1</v>
      </c>
      <c r="B38" s="283"/>
      <c r="C38" s="283"/>
      <c r="D38" s="283"/>
      <c r="E38" s="283"/>
      <c r="F38" s="283"/>
      <c r="G38" s="283"/>
      <c r="H38" s="41"/>
      <c r="I38" s="44">
        <f>H38*1</f>
        <v>0</v>
      </c>
    </row>
    <row r="39" spans="1:9" s="24" customFormat="1" ht="20.25">
      <c r="A39" s="41">
        <v>2</v>
      </c>
      <c r="B39" s="193"/>
      <c r="C39" s="195"/>
      <c r="D39" s="261"/>
      <c r="E39" s="263"/>
      <c r="F39" s="261"/>
      <c r="G39" s="263"/>
      <c r="H39" s="41"/>
      <c r="I39" s="44">
        <f>H39*1</f>
        <v>0</v>
      </c>
    </row>
    <row r="40" spans="1:9" s="24" customFormat="1" ht="20.25">
      <c r="A40" s="41">
        <v>3</v>
      </c>
      <c r="B40" s="193"/>
      <c r="C40" s="195"/>
      <c r="D40" s="261"/>
      <c r="E40" s="263"/>
      <c r="F40" s="261"/>
      <c r="G40" s="263"/>
      <c r="H40" s="41"/>
      <c r="I40" s="44">
        <f>H40*1</f>
        <v>0</v>
      </c>
    </row>
    <row r="41" spans="1:9" s="24" customFormat="1" ht="20.25">
      <c r="A41" s="41">
        <v>4</v>
      </c>
      <c r="B41" s="193"/>
      <c r="C41" s="195"/>
      <c r="D41" s="261"/>
      <c r="E41" s="263"/>
      <c r="F41" s="310"/>
      <c r="G41" s="263"/>
      <c r="H41" s="41"/>
      <c r="I41" s="44">
        <f t="shared" ref="I41:I42" si="8">H41*0.5</f>
        <v>0</v>
      </c>
    </row>
    <row r="42" spans="1:9" s="24" customFormat="1" ht="20.25">
      <c r="A42" s="41">
        <v>5</v>
      </c>
      <c r="B42" s="193"/>
      <c r="C42" s="195"/>
      <c r="D42" s="261"/>
      <c r="E42" s="263"/>
      <c r="F42" s="310"/>
      <c r="G42" s="314"/>
      <c r="H42" s="41"/>
      <c r="I42" s="44">
        <f t="shared" si="8"/>
        <v>0</v>
      </c>
    </row>
    <row r="43" spans="1:9" s="120" customFormat="1" ht="21">
      <c r="A43" s="259" t="s">
        <v>196</v>
      </c>
      <c r="B43" s="259"/>
      <c r="C43" s="259"/>
      <c r="D43" s="259"/>
      <c r="E43" s="259"/>
      <c r="F43" s="259"/>
      <c r="G43" s="259"/>
      <c r="H43" s="49">
        <f>SUM(H38:H38)</f>
        <v>0</v>
      </c>
      <c r="I43" s="17">
        <f>SUM(I38:I42)</f>
        <v>0</v>
      </c>
    </row>
    <row r="44" spans="1:9" s="119" customFormat="1" ht="21">
      <c r="A44" s="56"/>
      <c r="B44" s="56"/>
      <c r="C44" s="56"/>
      <c r="D44" s="56"/>
      <c r="E44" s="56"/>
      <c r="F44" s="56"/>
      <c r="G44" s="56"/>
      <c r="H44" s="47"/>
      <c r="I44" s="47"/>
    </row>
    <row r="46" spans="1:9" s="22" customFormat="1" ht="21">
      <c r="B46" s="12"/>
      <c r="C46" s="27" t="s">
        <v>76</v>
      </c>
      <c r="D46" s="20">
        <v>5.0999999999999996</v>
      </c>
      <c r="E46" s="20">
        <v>5.2</v>
      </c>
      <c r="F46" s="20">
        <v>5.3</v>
      </c>
      <c r="G46" s="12">
        <v>5.4</v>
      </c>
      <c r="H46" s="239" t="s">
        <v>49</v>
      </c>
      <c r="I46" s="239"/>
    </row>
    <row r="47" spans="1:9" s="18" customFormat="1" ht="23.25">
      <c r="B47" s="28"/>
      <c r="C47" s="29" t="s">
        <v>110</v>
      </c>
      <c r="D47" s="53">
        <f>I14</f>
        <v>0</v>
      </c>
      <c r="E47" s="53">
        <f>I27</f>
        <v>0</v>
      </c>
      <c r="F47" s="79">
        <f>I35</f>
        <v>0</v>
      </c>
      <c r="G47" s="54">
        <f>I43</f>
        <v>0</v>
      </c>
      <c r="H47" s="188">
        <f ca="1">SUM(D47:H47)</f>
        <v>0</v>
      </c>
      <c r="I47" s="187"/>
    </row>
    <row r="48" spans="1:9" s="18" customFormat="1" ht="23.25">
      <c r="B48" s="28"/>
      <c r="C48" s="29"/>
      <c r="D48" s="80"/>
      <c r="E48" s="80"/>
      <c r="F48" s="81"/>
      <c r="G48" s="82"/>
      <c r="H48" s="82"/>
      <c r="I48" s="21"/>
    </row>
  </sheetData>
  <mergeCells count="112">
    <mergeCell ref="A43:G43"/>
    <mergeCell ref="B39:C39"/>
    <mergeCell ref="D39:E39"/>
    <mergeCell ref="F39:G39"/>
    <mergeCell ref="H46:I46"/>
    <mergeCell ref="B38:C38"/>
    <mergeCell ref="D38:E38"/>
    <mergeCell ref="F38:G38"/>
    <mergeCell ref="B42:C42"/>
    <mergeCell ref="D42:E42"/>
    <mergeCell ref="F42:G42"/>
    <mergeCell ref="B40:C40"/>
    <mergeCell ref="D40:E40"/>
    <mergeCell ref="F40:G40"/>
    <mergeCell ref="B41:C41"/>
    <mergeCell ref="D41:E41"/>
    <mergeCell ref="F41:G41"/>
    <mergeCell ref="F21:G21"/>
    <mergeCell ref="B26:C26"/>
    <mergeCell ref="D26:E26"/>
    <mergeCell ref="F26:G26"/>
    <mergeCell ref="B24:C24"/>
    <mergeCell ref="D24:E24"/>
    <mergeCell ref="F24:G24"/>
    <mergeCell ref="B23:C23"/>
    <mergeCell ref="D23:E23"/>
    <mergeCell ref="F23:G23"/>
    <mergeCell ref="B22:C22"/>
    <mergeCell ref="D22:E22"/>
    <mergeCell ref="F22:G22"/>
    <mergeCell ref="D6:E6"/>
    <mergeCell ref="F6:G6"/>
    <mergeCell ref="B7:C7"/>
    <mergeCell ref="D7:E7"/>
    <mergeCell ref="F7:G7"/>
    <mergeCell ref="B16:C16"/>
    <mergeCell ref="D16:E16"/>
    <mergeCell ref="B12:C12"/>
    <mergeCell ref="D12:E12"/>
    <mergeCell ref="F12:G12"/>
    <mergeCell ref="A14:G14"/>
    <mergeCell ref="B17:C17"/>
    <mergeCell ref="D17:E17"/>
    <mergeCell ref="F17:G17"/>
    <mergeCell ref="B15:I15"/>
    <mergeCell ref="F16:G16"/>
    <mergeCell ref="D31:E31"/>
    <mergeCell ref="F31:G31"/>
    <mergeCell ref="B13:C13"/>
    <mergeCell ref="D13:E13"/>
    <mergeCell ref="F13:G13"/>
    <mergeCell ref="D18:E18"/>
    <mergeCell ref="F18:G18"/>
    <mergeCell ref="B19:C19"/>
    <mergeCell ref="D19:E19"/>
    <mergeCell ref="F19:G19"/>
    <mergeCell ref="B18:C18"/>
    <mergeCell ref="B30:C30"/>
    <mergeCell ref="D30:E30"/>
    <mergeCell ref="F30:G30"/>
    <mergeCell ref="B20:C20"/>
    <mergeCell ref="D20:E20"/>
    <mergeCell ref="F20:G20"/>
    <mergeCell ref="B21:C21"/>
    <mergeCell ref="D21:E21"/>
    <mergeCell ref="C1:I1"/>
    <mergeCell ref="B2:I2"/>
    <mergeCell ref="B3:C3"/>
    <mergeCell ref="D3:E3"/>
    <mergeCell ref="F3:G3"/>
    <mergeCell ref="B4:C4"/>
    <mergeCell ref="D4:E4"/>
    <mergeCell ref="F4:G4"/>
    <mergeCell ref="B11:C11"/>
    <mergeCell ref="D11:E11"/>
    <mergeCell ref="F11:G11"/>
    <mergeCell ref="B8:C8"/>
    <mergeCell ref="D8:E8"/>
    <mergeCell ref="F8:G8"/>
    <mergeCell ref="B9:C9"/>
    <mergeCell ref="D9:E9"/>
    <mergeCell ref="B10:C10"/>
    <mergeCell ref="D10:E10"/>
    <mergeCell ref="F10:G10"/>
    <mergeCell ref="F9:G9"/>
    <mergeCell ref="B5:C5"/>
    <mergeCell ref="D5:E5"/>
    <mergeCell ref="F5:G5"/>
    <mergeCell ref="B6:C6"/>
    <mergeCell ref="B37:C37"/>
    <mergeCell ref="D37:E37"/>
    <mergeCell ref="F37:G37"/>
    <mergeCell ref="B25:C25"/>
    <mergeCell ref="D25:E25"/>
    <mergeCell ref="F25:G25"/>
    <mergeCell ref="A35:G35"/>
    <mergeCell ref="B36:I36"/>
    <mergeCell ref="A27:G27"/>
    <mergeCell ref="B28:I28"/>
    <mergeCell ref="B29:C29"/>
    <mergeCell ref="D29:E29"/>
    <mergeCell ref="F29:G29"/>
    <mergeCell ref="B31:C31"/>
    <mergeCell ref="B34:C34"/>
    <mergeCell ref="D34:E34"/>
    <mergeCell ref="F34:G34"/>
    <mergeCell ref="B32:C32"/>
    <mergeCell ref="D32:E32"/>
    <mergeCell ref="F32:G32"/>
    <mergeCell ref="B33:C33"/>
    <mergeCell ref="D33:E33"/>
    <mergeCell ref="F33:G33"/>
  </mergeCells>
  <printOptions horizontalCentered="1"/>
  <pageMargins left="0.31496062992126" right="0.31496062992126" top="0.74803149606299202" bottom="0.15748031496063" header="0.31496062992126" footer="0.31496062992126"/>
  <pageSetup paperSize="9" scale="95" orientation="portrait" r:id="rId1"/>
  <rowBreaks count="1" manualBreakCount="1">
    <brk id="2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7"/>
  <sheetViews>
    <sheetView view="pageBreakPreview" topLeftCell="A13" zoomScaleNormal="100" zoomScaleSheetLayoutView="100" workbookViewId="0">
      <selection activeCell="A9" sqref="A9:C9"/>
    </sheetView>
  </sheetViews>
  <sheetFormatPr defaultColWidth="9.140625" defaultRowHeight="22.5"/>
  <cols>
    <col min="1" max="1" width="8.28515625" style="15" customWidth="1"/>
    <col min="2" max="2" width="10" style="38" customWidth="1"/>
    <col min="3" max="3" width="29.140625" style="39" customWidth="1"/>
    <col min="4" max="4" width="7.140625" style="40" customWidth="1"/>
    <col min="5" max="5" width="6.5703125" style="40" customWidth="1"/>
    <col min="6" max="6" width="8.140625" style="40" customWidth="1"/>
    <col min="7" max="7" width="7.7109375" style="40" customWidth="1"/>
    <col min="8" max="8" width="13.28515625" style="38" customWidth="1"/>
    <col min="9" max="9" width="9" style="7" customWidth="1"/>
    <col min="10" max="16384" width="9.140625" style="15"/>
  </cols>
  <sheetData>
    <row r="1" spans="1:9" s="18" customFormat="1" ht="23.25">
      <c r="A1" s="84" t="s">
        <v>114</v>
      </c>
      <c r="B1" s="28"/>
      <c r="C1" s="29"/>
      <c r="D1" s="80"/>
      <c r="E1" s="80"/>
      <c r="F1" s="81"/>
      <c r="G1" s="82"/>
      <c r="H1" s="82"/>
      <c r="I1" s="21"/>
    </row>
    <row r="2" spans="1:9" s="18" customFormat="1" ht="23.25">
      <c r="A2" s="321" t="s">
        <v>150</v>
      </c>
      <c r="B2" s="321"/>
      <c r="C2" s="321"/>
      <c r="D2" s="321"/>
      <c r="E2" s="321"/>
      <c r="F2" s="321"/>
      <c r="G2" s="321"/>
      <c r="H2" s="321"/>
      <c r="I2" s="321"/>
    </row>
    <row r="3" spans="1:9" s="18" customFormat="1" ht="23.25">
      <c r="A3" s="322" t="s">
        <v>115</v>
      </c>
      <c r="B3" s="322"/>
      <c r="C3" s="322"/>
      <c r="D3" s="322" t="s">
        <v>116</v>
      </c>
      <c r="E3" s="322"/>
      <c r="F3" s="322"/>
      <c r="G3" s="322"/>
      <c r="H3" s="322"/>
      <c r="I3" s="322"/>
    </row>
    <row r="4" spans="1:9" s="18" customFormat="1" ht="23.25">
      <c r="A4" s="322" t="s">
        <v>117</v>
      </c>
      <c r="B4" s="322"/>
      <c r="C4" s="322"/>
      <c r="D4" s="322" t="s">
        <v>118</v>
      </c>
      <c r="E4" s="322"/>
      <c r="F4" s="322"/>
      <c r="G4" s="322"/>
      <c r="H4" s="322"/>
      <c r="I4" s="322"/>
    </row>
    <row r="5" spans="1:9" s="18" customFormat="1" ht="23.25">
      <c r="A5" s="322" t="s">
        <v>119</v>
      </c>
      <c r="B5" s="322"/>
      <c r="C5" s="322"/>
      <c r="D5" s="322" t="s">
        <v>120</v>
      </c>
      <c r="E5" s="322"/>
      <c r="F5" s="322"/>
      <c r="G5" s="322"/>
      <c r="H5" s="322"/>
      <c r="I5" s="322"/>
    </row>
    <row r="6" spans="1:9" s="18" customFormat="1" ht="23.25">
      <c r="A6" s="321" t="s">
        <v>151</v>
      </c>
      <c r="B6" s="321"/>
      <c r="C6" s="321"/>
      <c r="D6" s="321"/>
      <c r="E6" s="321"/>
      <c r="F6" s="321"/>
      <c r="G6" s="321"/>
      <c r="H6" s="321"/>
      <c r="I6" s="321"/>
    </row>
    <row r="7" spans="1:9" s="18" customFormat="1" ht="23.25">
      <c r="A7" s="322" t="s">
        <v>115</v>
      </c>
      <c r="B7" s="322"/>
      <c r="C7" s="322"/>
      <c r="D7" s="322" t="s">
        <v>121</v>
      </c>
      <c r="E7" s="322"/>
      <c r="F7" s="322"/>
      <c r="G7" s="322"/>
      <c r="H7" s="322"/>
      <c r="I7" s="322"/>
    </row>
    <row r="8" spans="1:9" s="18" customFormat="1" ht="23.25">
      <c r="A8" s="322" t="s">
        <v>122</v>
      </c>
      <c r="B8" s="322"/>
      <c r="C8" s="322"/>
      <c r="D8" s="322" t="s">
        <v>123</v>
      </c>
      <c r="E8" s="322"/>
      <c r="F8" s="322"/>
      <c r="G8" s="322"/>
      <c r="H8" s="322"/>
      <c r="I8" s="322"/>
    </row>
    <row r="9" spans="1:9" s="18" customFormat="1" ht="23.25">
      <c r="A9" s="322" t="s">
        <v>120</v>
      </c>
      <c r="B9" s="322"/>
      <c r="C9" s="322"/>
      <c r="D9" s="323"/>
      <c r="E9" s="323"/>
      <c r="F9" s="323"/>
      <c r="G9" s="323"/>
      <c r="H9" s="323"/>
      <c r="I9" s="323"/>
    </row>
    <row r="10" spans="1:9" s="71" customFormat="1" ht="36.75" customHeight="1">
      <c r="A10" s="69" t="s">
        <v>26</v>
      </c>
      <c r="B10" s="269" t="s">
        <v>62</v>
      </c>
      <c r="C10" s="270"/>
      <c r="D10" s="270"/>
      <c r="E10" s="270"/>
      <c r="F10" s="270"/>
      <c r="G10" s="270"/>
      <c r="H10" s="129" t="s">
        <v>227</v>
      </c>
      <c r="I10" s="45" t="s">
        <v>65</v>
      </c>
    </row>
    <row r="11" spans="1:9" s="22" customFormat="1" ht="21">
      <c r="A11" s="41">
        <v>1</v>
      </c>
      <c r="B11" s="193"/>
      <c r="C11" s="194"/>
      <c r="D11" s="194"/>
      <c r="E11" s="194"/>
      <c r="F11" s="194"/>
      <c r="G11" s="195"/>
      <c r="H11" s="131"/>
      <c r="I11" s="99"/>
    </row>
    <row r="12" spans="1:9" s="22" customFormat="1" ht="21">
      <c r="A12" s="41">
        <v>2</v>
      </c>
      <c r="B12" s="193"/>
      <c r="C12" s="194"/>
      <c r="D12" s="194"/>
      <c r="E12" s="194"/>
      <c r="F12" s="194"/>
      <c r="G12" s="195"/>
      <c r="H12" s="131"/>
      <c r="I12" s="99"/>
    </row>
    <row r="13" spans="1:9" s="22" customFormat="1" ht="21">
      <c r="A13" s="41">
        <v>3</v>
      </c>
      <c r="B13" s="193"/>
      <c r="C13" s="194"/>
      <c r="D13" s="194"/>
      <c r="E13" s="194"/>
      <c r="F13" s="194"/>
      <c r="G13" s="195"/>
      <c r="H13" s="131"/>
      <c r="I13" s="99"/>
    </row>
    <row r="14" spans="1:9" s="22" customFormat="1" ht="21">
      <c r="A14" s="41">
        <v>4</v>
      </c>
      <c r="B14" s="193"/>
      <c r="C14" s="194"/>
      <c r="D14" s="194"/>
      <c r="E14" s="194"/>
      <c r="F14" s="194"/>
      <c r="G14" s="195"/>
      <c r="H14" s="131"/>
      <c r="I14" s="99"/>
    </row>
    <row r="15" spans="1:9" s="22" customFormat="1" ht="21">
      <c r="A15" s="41">
        <v>5</v>
      </c>
      <c r="B15" s="193"/>
      <c r="C15" s="194"/>
      <c r="D15" s="194"/>
      <c r="E15" s="194"/>
      <c r="F15" s="194"/>
      <c r="G15" s="194"/>
      <c r="H15" s="128"/>
      <c r="I15" s="99"/>
    </row>
    <row r="16" spans="1:9" s="22" customFormat="1" ht="21">
      <c r="A16" s="41">
        <v>6</v>
      </c>
      <c r="B16" s="193"/>
      <c r="C16" s="194"/>
      <c r="D16" s="194"/>
      <c r="E16" s="194"/>
      <c r="F16" s="194"/>
      <c r="G16" s="194"/>
      <c r="H16" s="128"/>
      <c r="I16" s="99"/>
    </row>
    <row r="17" spans="1:9" s="22" customFormat="1" ht="21">
      <c r="A17" s="41">
        <v>7</v>
      </c>
      <c r="B17" s="193"/>
      <c r="C17" s="194"/>
      <c r="D17" s="194"/>
      <c r="E17" s="194"/>
      <c r="F17" s="194"/>
      <c r="G17" s="194"/>
      <c r="H17" s="128"/>
      <c r="I17" s="99"/>
    </row>
    <row r="18" spans="1:9" s="22" customFormat="1" ht="21">
      <c r="A18" s="41">
        <v>8</v>
      </c>
      <c r="B18" s="193"/>
      <c r="C18" s="194"/>
      <c r="D18" s="194"/>
      <c r="E18" s="194"/>
      <c r="F18" s="194"/>
      <c r="G18" s="194"/>
      <c r="H18" s="128"/>
      <c r="I18" s="99"/>
    </row>
    <row r="19" spans="1:9" s="22" customFormat="1" ht="21">
      <c r="A19" s="41">
        <v>9</v>
      </c>
      <c r="B19" s="193"/>
      <c r="C19" s="194"/>
      <c r="D19" s="194"/>
      <c r="E19" s="194"/>
      <c r="F19" s="194"/>
      <c r="G19" s="194"/>
      <c r="H19" s="128"/>
      <c r="I19" s="99"/>
    </row>
    <row r="20" spans="1:9" s="22" customFormat="1" ht="21">
      <c r="A20" s="41">
        <v>10</v>
      </c>
      <c r="B20" s="193"/>
      <c r="C20" s="194"/>
      <c r="D20" s="194"/>
      <c r="E20" s="194"/>
      <c r="F20" s="194"/>
      <c r="G20" s="194"/>
      <c r="H20" s="128"/>
      <c r="I20" s="99"/>
    </row>
    <row r="21" spans="1:9" s="22" customFormat="1" ht="21">
      <c r="A21" s="41">
        <v>11</v>
      </c>
      <c r="B21" s="193"/>
      <c r="C21" s="194"/>
      <c r="D21" s="194"/>
      <c r="E21" s="194"/>
      <c r="F21" s="194"/>
      <c r="G21" s="194"/>
      <c r="H21" s="128"/>
      <c r="I21" s="99"/>
    </row>
    <row r="22" spans="1:9" s="22" customFormat="1" ht="21">
      <c r="A22" s="41">
        <v>12</v>
      </c>
      <c r="B22" s="193"/>
      <c r="C22" s="194"/>
      <c r="D22" s="194"/>
      <c r="E22" s="194"/>
      <c r="F22" s="194"/>
      <c r="G22" s="194"/>
      <c r="H22" s="162"/>
      <c r="I22" s="99"/>
    </row>
    <row r="23" spans="1:9" s="22" customFormat="1" ht="21">
      <c r="A23" s="41">
        <v>13</v>
      </c>
      <c r="B23" s="193"/>
      <c r="C23" s="194"/>
      <c r="D23" s="194"/>
      <c r="E23" s="194"/>
      <c r="F23" s="194"/>
      <c r="G23" s="194"/>
      <c r="H23" s="162"/>
      <c r="I23" s="99"/>
    </row>
    <row r="24" spans="1:9" s="22" customFormat="1" ht="21">
      <c r="A24" s="41">
        <v>14</v>
      </c>
      <c r="B24" s="193"/>
      <c r="C24" s="194"/>
      <c r="D24" s="194"/>
      <c r="E24" s="194"/>
      <c r="F24" s="194"/>
      <c r="G24" s="194"/>
      <c r="H24" s="162"/>
      <c r="I24" s="99"/>
    </row>
    <row r="25" spans="1:9" s="22" customFormat="1" ht="21">
      <c r="A25" s="41">
        <v>15</v>
      </c>
      <c r="B25" s="193"/>
      <c r="C25" s="194"/>
      <c r="D25" s="194"/>
      <c r="E25" s="194"/>
      <c r="F25" s="194"/>
      <c r="G25" s="194"/>
      <c r="H25" s="162"/>
      <c r="I25" s="99"/>
    </row>
    <row r="26" spans="1:9" s="24" customFormat="1" ht="21">
      <c r="A26" s="274" t="s">
        <v>76</v>
      </c>
      <c r="B26" s="275"/>
      <c r="C26" s="275"/>
      <c r="D26" s="275"/>
      <c r="E26" s="275"/>
      <c r="F26" s="275"/>
      <c r="G26" s="275"/>
      <c r="H26" s="276"/>
      <c r="I26" s="85">
        <f>COUNT(I11:I25)</f>
        <v>0</v>
      </c>
    </row>
    <row r="27" spans="1:9" ht="23.25">
      <c r="A27" s="86"/>
      <c r="B27" s="87"/>
      <c r="C27" s="87"/>
      <c r="D27" s="87"/>
      <c r="E27" s="87"/>
      <c r="F27" s="87"/>
      <c r="G27" s="87"/>
      <c r="H27" s="87"/>
      <c r="I27" s="88"/>
    </row>
  </sheetData>
  <mergeCells count="31">
    <mergeCell ref="B22:G22"/>
    <mergeCell ref="B23:G23"/>
    <mergeCell ref="B24:G24"/>
    <mergeCell ref="B25:G25"/>
    <mergeCell ref="A2:I2"/>
    <mergeCell ref="A3:C3"/>
    <mergeCell ref="D3:I3"/>
    <mergeCell ref="A4:C4"/>
    <mergeCell ref="D4:I4"/>
    <mergeCell ref="B18:G18"/>
    <mergeCell ref="B15:G15"/>
    <mergeCell ref="B16:G16"/>
    <mergeCell ref="B20:G20"/>
    <mergeCell ref="A5:C5"/>
    <mergeCell ref="D5:I5"/>
    <mergeCell ref="A26:H26"/>
    <mergeCell ref="A6:I6"/>
    <mergeCell ref="A7:C7"/>
    <mergeCell ref="D7:I7"/>
    <mergeCell ref="A8:C8"/>
    <mergeCell ref="D8:I8"/>
    <mergeCell ref="A9:C9"/>
    <mergeCell ref="D9:I9"/>
    <mergeCell ref="B10:G10"/>
    <mergeCell ref="B21:G21"/>
    <mergeCell ref="B19:G19"/>
    <mergeCell ref="B13:G13"/>
    <mergeCell ref="B14:G14"/>
    <mergeCell ref="B11:G11"/>
    <mergeCell ref="B12:G12"/>
    <mergeCell ref="B17:G17"/>
  </mergeCells>
  <printOptions horizontalCentered="1"/>
  <pageMargins left="0.31496062992125984" right="0.31496062992125984" top="0.74803149606299213" bottom="0.15748031496062992" header="0.31496062992125984" footer="0.31496062992125984"/>
  <pageSetup paperSize="9"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8"/>
  <sheetViews>
    <sheetView view="pageBreakPreview" zoomScale="115" zoomScaleNormal="100" zoomScaleSheetLayoutView="115" workbookViewId="0">
      <selection activeCell="K14" sqref="K14"/>
    </sheetView>
  </sheetViews>
  <sheetFormatPr defaultColWidth="9.140625" defaultRowHeight="21"/>
  <cols>
    <col min="1" max="1" width="8.28515625" style="170" customWidth="1"/>
    <col min="2" max="2" width="10" style="166" customWidth="1"/>
    <col min="3" max="3" width="28.140625" style="167" customWidth="1"/>
    <col min="4" max="4" width="8.28515625" style="168" customWidth="1"/>
    <col min="5" max="6" width="8.140625" style="168" customWidth="1"/>
    <col min="7" max="7" width="10.140625" style="168" customWidth="1"/>
    <col min="8" max="8" width="5.85546875" style="166" customWidth="1"/>
    <col min="9" max="9" width="9" style="169" customWidth="1"/>
    <col min="10" max="16384" width="9.140625" style="170"/>
  </cols>
  <sheetData>
    <row r="1" spans="1:9">
      <c r="A1" s="165" t="s">
        <v>124</v>
      </c>
    </row>
    <row r="2" spans="1:9">
      <c r="B2" s="171" t="s">
        <v>125</v>
      </c>
    </row>
    <row r="3" spans="1:9" s="173" customFormat="1" ht="18.75">
      <c r="A3" s="172"/>
      <c r="B3" s="329" t="s">
        <v>126</v>
      </c>
      <c r="C3" s="329"/>
      <c r="D3" s="329" t="s">
        <v>127</v>
      </c>
      <c r="E3" s="329"/>
      <c r="F3" s="329"/>
      <c r="G3" s="329"/>
      <c r="H3" s="329"/>
      <c r="I3" s="329"/>
    </row>
    <row r="4" spans="1:9" s="173" customFormat="1" ht="18.75">
      <c r="A4" s="172"/>
      <c r="B4" s="330" t="s">
        <v>128</v>
      </c>
      <c r="C4" s="330"/>
      <c r="D4" s="330"/>
      <c r="E4" s="330"/>
      <c r="F4" s="330"/>
      <c r="G4" s="330"/>
      <c r="H4" s="330"/>
      <c r="I4" s="330"/>
    </row>
    <row r="5" spans="1:9" s="173" customFormat="1" ht="18.75">
      <c r="A5" s="172"/>
      <c r="B5" s="330" t="s">
        <v>129</v>
      </c>
      <c r="C5" s="330"/>
      <c r="D5" s="330" t="s">
        <v>130</v>
      </c>
      <c r="E5" s="330"/>
      <c r="F5" s="330"/>
      <c r="G5" s="330"/>
      <c r="H5" s="330"/>
      <c r="I5" s="330"/>
    </row>
    <row r="6" spans="1:9" s="173" customFormat="1" ht="18.75">
      <c r="A6" s="172"/>
      <c r="B6" s="329" t="s">
        <v>131</v>
      </c>
      <c r="C6" s="329"/>
      <c r="D6" s="329"/>
      <c r="E6" s="329"/>
      <c r="F6" s="329"/>
      <c r="G6" s="329"/>
      <c r="H6" s="329"/>
      <c r="I6" s="329"/>
    </row>
    <row r="7" spans="1:9" s="173" customFormat="1" ht="18.75">
      <c r="A7" s="172"/>
      <c r="B7" s="329" t="s">
        <v>132</v>
      </c>
      <c r="C7" s="329"/>
      <c r="D7" s="329"/>
      <c r="E7" s="329"/>
      <c r="F7" s="329"/>
      <c r="G7" s="329"/>
      <c r="H7" s="329"/>
      <c r="I7" s="329"/>
    </row>
    <row r="8" spans="1:9" s="176" customFormat="1" ht="42.75" customHeight="1">
      <c r="A8" s="174" t="s">
        <v>26</v>
      </c>
      <c r="B8" s="331" t="s">
        <v>133</v>
      </c>
      <c r="C8" s="331"/>
      <c r="D8" s="331"/>
      <c r="E8" s="331"/>
      <c r="F8" s="332" t="s">
        <v>228</v>
      </c>
      <c r="G8" s="333"/>
      <c r="H8" s="334"/>
      <c r="I8" s="175" t="s">
        <v>16</v>
      </c>
    </row>
    <row r="9" spans="1:9" s="173" customFormat="1" ht="18.75">
      <c r="A9" s="177">
        <v>1</v>
      </c>
      <c r="B9" s="325" t="s">
        <v>246</v>
      </c>
      <c r="C9" s="325"/>
      <c r="D9" s="325"/>
      <c r="E9" s="325"/>
      <c r="F9" s="326">
        <v>6</v>
      </c>
      <c r="G9" s="327"/>
      <c r="H9" s="328"/>
      <c r="I9" s="178">
        <v>20</v>
      </c>
    </row>
    <row r="10" spans="1:9" s="173" customFormat="1" ht="18.75">
      <c r="A10" s="177">
        <v>2</v>
      </c>
      <c r="B10" s="325"/>
      <c r="C10" s="325"/>
      <c r="D10" s="325"/>
      <c r="E10" s="325"/>
      <c r="F10" s="326"/>
      <c r="G10" s="327"/>
      <c r="H10" s="328"/>
      <c r="I10" s="178"/>
    </row>
    <row r="11" spans="1:9" s="173" customFormat="1" ht="18.75">
      <c r="A11" s="177">
        <v>3</v>
      </c>
      <c r="B11" s="325"/>
      <c r="C11" s="325"/>
      <c r="D11" s="325"/>
      <c r="E11" s="325"/>
      <c r="F11" s="326"/>
      <c r="G11" s="327"/>
      <c r="H11" s="328"/>
      <c r="I11" s="178"/>
    </row>
    <row r="12" spans="1:9" s="173" customFormat="1" ht="18.75">
      <c r="A12" s="177">
        <v>4</v>
      </c>
      <c r="B12" s="325"/>
      <c r="C12" s="325"/>
      <c r="D12" s="325"/>
      <c r="E12" s="325"/>
      <c r="F12" s="326"/>
      <c r="G12" s="327"/>
      <c r="H12" s="328"/>
      <c r="I12" s="178"/>
    </row>
    <row r="13" spans="1:9" s="173" customFormat="1" ht="18.75">
      <c r="A13" s="177">
        <v>5</v>
      </c>
      <c r="B13" s="325"/>
      <c r="C13" s="325"/>
      <c r="D13" s="325"/>
      <c r="E13" s="325"/>
      <c r="F13" s="326"/>
      <c r="G13" s="327"/>
      <c r="H13" s="328"/>
      <c r="I13" s="178"/>
    </row>
    <row r="14" spans="1:9" s="173" customFormat="1" ht="18.75">
      <c r="A14" s="177">
        <v>6</v>
      </c>
      <c r="B14" s="325"/>
      <c r="C14" s="325"/>
      <c r="D14" s="325"/>
      <c r="E14" s="325"/>
      <c r="F14" s="326"/>
      <c r="G14" s="327"/>
      <c r="H14" s="328"/>
      <c r="I14" s="178"/>
    </row>
    <row r="15" spans="1:9" s="173" customFormat="1" ht="18.75">
      <c r="A15" s="177">
        <v>7</v>
      </c>
      <c r="B15" s="325"/>
      <c r="C15" s="325"/>
      <c r="D15" s="325"/>
      <c r="E15" s="325"/>
      <c r="F15" s="326"/>
      <c r="G15" s="327"/>
      <c r="H15" s="328"/>
      <c r="I15" s="178"/>
    </row>
    <row r="16" spans="1:9" s="173" customFormat="1" ht="18.75">
      <c r="A16" s="177">
        <v>8</v>
      </c>
      <c r="B16" s="325"/>
      <c r="C16" s="325"/>
      <c r="D16" s="325"/>
      <c r="E16" s="325"/>
      <c r="F16" s="326"/>
      <c r="G16" s="327"/>
      <c r="H16" s="328"/>
      <c r="I16" s="178"/>
    </row>
    <row r="17" spans="1:9" s="173" customFormat="1" ht="18.75">
      <c r="A17" s="177"/>
      <c r="B17" s="325"/>
      <c r="C17" s="325"/>
      <c r="D17" s="325"/>
      <c r="E17" s="325"/>
      <c r="F17" s="326"/>
      <c r="G17" s="327"/>
      <c r="H17" s="328"/>
      <c r="I17" s="178"/>
    </row>
    <row r="18" spans="1:9" s="173" customFormat="1" ht="18.75">
      <c r="A18" s="324" t="s">
        <v>134</v>
      </c>
      <c r="B18" s="324"/>
      <c r="C18" s="324"/>
      <c r="D18" s="324"/>
      <c r="E18" s="324"/>
      <c r="F18" s="324"/>
      <c r="G18" s="324"/>
      <c r="H18" s="324"/>
      <c r="I18" s="179">
        <f>SUM(I9:I17)</f>
        <v>20</v>
      </c>
    </row>
  </sheetData>
  <mergeCells count="28">
    <mergeCell ref="B10:E10"/>
    <mergeCell ref="F10:H10"/>
    <mergeCell ref="B3:C3"/>
    <mergeCell ref="D3:I3"/>
    <mergeCell ref="B4:I4"/>
    <mergeCell ref="B5:C5"/>
    <mergeCell ref="D5:I5"/>
    <mergeCell ref="B6:I6"/>
    <mergeCell ref="B7:I7"/>
    <mergeCell ref="B8:E8"/>
    <mergeCell ref="F8:H8"/>
    <mergeCell ref="B9:E9"/>
    <mergeCell ref="F9:H9"/>
    <mergeCell ref="B11:E11"/>
    <mergeCell ref="F11:H11"/>
    <mergeCell ref="B12:E12"/>
    <mergeCell ref="F12:H12"/>
    <mergeCell ref="B13:E13"/>
    <mergeCell ref="F13:H13"/>
    <mergeCell ref="A18:H18"/>
    <mergeCell ref="B14:E14"/>
    <mergeCell ref="F14:H14"/>
    <mergeCell ref="B16:E16"/>
    <mergeCell ref="F16:H16"/>
    <mergeCell ref="B17:E17"/>
    <mergeCell ref="F17:H17"/>
    <mergeCell ref="B15:E15"/>
    <mergeCell ref="F15:H15"/>
  </mergeCells>
  <printOptions horizontalCentered="1"/>
  <pageMargins left="0.31496062992125984" right="0.31496062992125984" top="0.74803149606299213" bottom="0.15748031496062992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3"/>
  <sheetViews>
    <sheetView view="pageBreakPreview" topLeftCell="A34" zoomScaleNormal="100" zoomScaleSheetLayoutView="100" workbookViewId="0">
      <selection sqref="A1:G1"/>
    </sheetView>
  </sheetViews>
  <sheetFormatPr defaultColWidth="9.140625" defaultRowHeight="25.5"/>
  <cols>
    <col min="1" max="1" width="8.28515625" style="134" customWidth="1"/>
    <col min="2" max="2" width="10" style="144" customWidth="1"/>
    <col min="3" max="3" width="31.85546875" style="145" customWidth="1"/>
    <col min="4" max="4" width="10.5703125" style="146" customWidth="1"/>
    <col min="5" max="5" width="11.85546875" style="146" customWidth="1"/>
    <col min="6" max="6" width="13.85546875" style="146" customWidth="1"/>
    <col min="7" max="7" width="13.28515625" style="144" customWidth="1"/>
    <col min="8" max="16384" width="9.140625" style="134"/>
  </cols>
  <sheetData>
    <row r="1" spans="1:9" ht="24.75" customHeight="1">
      <c r="A1" s="341" t="s">
        <v>197</v>
      </c>
      <c r="B1" s="341"/>
      <c r="C1" s="341"/>
      <c r="D1" s="341"/>
      <c r="E1" s="341"/>
      <c r="F1" s="341"/>
      <c r="G1" s="341"/>
    </row>
    <row r="2" spans="1:9" ht="26.25">
      <c r="A2" s="342" t="s">
        <v>247</v>
      </c>
      <c r="B2" s="342"/>
      <c r="C2" s="342"/>
      <c r="D2" s="342"/>
      <c r="E2" s="342"/>
      <c r="F2" s="342"/>
      <c r="G2" s="342"/>
      <c r="H2" s="132"/>
      <c r="I2" s="132"/>
    </row>
    <row r="3" spans="1:9" ht="26.25">
      <c r="A3" s="337" t="s">
        <v>32</v>
      </c>
      <c r="B3" s="337"/>
      <c r="C3" s="338"/>
      <c r="D3" s="338"/>
      <c r="E3" s="338"/>
      <c r="F3" s="338"/>
      <c r="G3" s="338"/>
    </row>
    <row r="4" spans="1:9" ht="26.25">
      <c r="A4" s="343" t="s">
        <v>0</v>
      </c>
      <c r="B4" s="343"/>
      <c r="C4" s="343"/>
      <c r="D4" s="343"/>
      <c r="E4" s="343"/>
      <c r="F4" s="343"/>
      <c r="G4" s="343"/>
    </row>
    <row r="5" spans="1:9" ht="26.25">
      <c r="A5" s="344" t="s">
        <v>135</v>
      </c>
      <c r="B5" s="344"/>
      <c r="C5" s="344"/>
      <c r="D5" s="344"/>
      <c r="E5" s="344"/>
      <c r="F5" s="344"/>
      <c r="G5" s="344"/>
    </row>
    <row r="6" spans="1:9" s="133" customFormat="1" ht="78.75">
      <c r="A6" s="135" t="s">
        <v>26</v>
      </c>
      <c r="B6" s="336" t="s">
        <v>136</v>
      </c>
      <c r="C6" s="336"/>
      <c r="D6" s="136" t="s">
        <v>137</v>
      </c>
      <c r="E6" s="136" t="s">
        <v>138</v>
      </c>
      <c r="F6" s="136" t="s">
        <v>139</v>
      </c>
      <c r="G6" s="136" t="s">
        <v>140</v>
      </c>
    </row>
    <row r="7" spans="1:9">
      <c r="A7" s="137">
        <v>1</v>
      </c>
      <c r="B7" s="339" t="s">
        <v>3</v>
      </c>
      <c r="C7" s="339"/>
      <c r="D7" s="138">
        <v>9</v>
      </c>
      <c r="E7" s="138">
        <v>25</v>
      </c>
      <c r="F7" s="139">
        <f>งานสอน!G137</f>
        <v>0</v>
      </c>
      <c r="G7" s="140">
        <f>IF(F7&gt;=25,25,F7)</f>
        <v>0</v>
      </c>
    </row>
    <row r="8" spans="1:9">
      <c r="A8" s="137">
        <v>2</v>
      </c>
      <c r="B8" s="339" t="s">
        <v>141</v>
      </c>
      <c r="C8" s="339"/>
      <c r="D8" s="138">
        <v>1.5</v>
      </c>
      <c r="E8" s="138">
        <v>10</v>
      </c>
      <c r="F8" s="139">
        <f>งานวิจัย!I137</f>
        <v>0</v>
      </c>
      <c r="G8" s="140">
        <f>IF(F8&gt;=10,10,F8)</f>
        <v>0</v>
      </c>
    </row>
    <row r="9" spans="1:9">
      <c r="A9" s="137">
        <v>3</v>
      </c>
      <c r="B9" s="339" t="s">
        <v>142</v>
      </c>
      <c r="C9" s="339"/>
      <c r="D9" s="138">
        <v>0</v>
      </c>
      <c r="E9" s="138">
        <v>5</v>
      </c>
      <c r="F9" s="139">
        <f>งานบริการวิชาการ!G143</f>
        <v>0</v>
      </c>
      <c r="G9" s="140">
        <f>IF(F9&gt;=5,5,F9)</f>
        <v>0</v>
      </c>
    </row>
    <row r="10" spans="1:9">
      <c r="A10" s="137">
        <v>4</v>
      </c>
      <c r="B10" s="339" t="s">
        <v>143</v>
      </c>
      <c r="C10" s="339"/>
      <c r="D10" s="138">
        <v>0</v>
      </c>
      <c r="E10" s="138">
        <v>5</v>
      </c>
      <c r="F10" s="139">
        <f ca="1">ทำนุบำรุงศิลปวัฒนธรรม!H40</f>
        <v>0</v>
      </c>
      <c r="G10" s="140">
        <f t="shared" ref="G10:G11" ca="1" si="0">IF(F10&gt;=5,5,F10)</f>
        <v>0</v>
      </c>
    </row>
    <row r="11" spans="1:9">
      <c r="A11" s="137">
        <v>5</v>
      </c>
      <c r="B11" s="339" t="s">
        <v>144</v>
      </c>
      <c r="C11" s="339"/>
      <c r="D11" s="138">
        <v>0</v>
      </c>
      <c r="E11" s="138">
        <v>5</v>
      </c>
      <c r="F11" s="139">
        <f ca="1">งานอื่นๆ!H47</f>
        <v>0</v>
      </c>
      <c r="G11" s="140">
        <f t="shared" ca="1" si="0"/>
        <v>0</v>
      </c>
    </row>
    <row r="12" spans="1:9" s="132" customFormat="1" ht="26.25">
      <c r="A12" s="135"/>
      <c r="B12" s="340" t="s">
        <v>145</v>
      </c>
      <c r="C12" s="340"/>
      <c r="D12" s="141">
        <f>SUM(D7:D11)</f>
        <v>10.5</v>
      </c>
      <c r="E12" s="141">
        <f t="shared" ref="E12" si="1">SUM(E7:E11)</f>
        <v>50</v>
      </c>
      <c r="F12" s="141">
        <f ca="1">SUM(F7:F11)</f>
        <v>0</v>
      </c>
      <c r="G12" s="142">
        <f ca="1">SUM(G7:G11)</f>
        <v>0</v>
      </c>
    </row>
    <row r="13" spans="1:9" ht="46.5" customHeight="1">
      <c r="A13" s="137">
        <v>6</v>
      </c>
      <c r="B13" s="335" t="s">
        <v>146</v>
      </c>
      <c r="C13" s="335"/>
      <c r="D13" s="138" t="s">
        <v>147</v>
      </c>
      <c r="E13" s="138"/>
      <c r="F13" s="139">
        <f>'งาน ผศ.-รศ.'!I26</f>
        <v>0</v>
      </c>
      <c r="G13" s="140" t="str">
        <f>IF(F13&gt;=1,"ผ่าน","ไม่ผ่าน")</f>
        <v>ไม่ผ่าน</v>
      </c>
    </row>
    <row r="14" spans="1:9" ht="45.75" customHeight="1">
      <c r="A14" s="137">
        <v>7</v>
      </c>
      <c r="B14" s="335" t="s">
        <v>148</v>
      </c>
      <c r="C14" s="335"/>
      <c r="D14" s="138">
        <v>0</v>
      </c>
      <c r="E14" s="138">
        <v>0</v>
      </c>
      <c r="F14" s="139">
        <f>งานบริหาร!I18</f>
        <v>20</v>
      </c>
      <c r="G14" s="140">
        <f>F14</f>
        <v>20</v>
      </c>
      <c r="H14" s="134" t="s">
        <v>229</v>
      </c>
    </row>
    <row r="15" spans="1:9" s="132" customFormat="1" ht="26.25">
      <c r="A15" s="143"/>
      <c r="B15" s="336" t="s">
        <v>149</v>
      </c>
      <c r="C15" s="336"/>
      <c r="D15" s="141">
        <f>SUM(D12:D14)</f>
        <v>10.5</v>
      </c>
      <c r="E15" s="141">
        <f>SUM(E12:E14)</f>
        <v>50</v>
      </c>
      <c r="F15" s="141">
        <f ca="1">SUM(F12:F14)</f>
        <v>0</v>
      </c>
      <c r="G15" s="142">
        <f ca="1">SUM(G12:G14)</f>
        <v>0</v>
      </c>
    </row>
    <row r="16" spans="1:9">
      <c r="A16" s="180" t="s">
        <v>232</v>
      </c>
      <c r="B16" s="181"/>
      <c r="C16" s="181"/>
      <c r="D16" s="181"/>
      <c r="E16" s="181"/>
      <c r="F16" s="181"/>
      <c r="G16" s="181"/>
      <c r="H16" s="181"/>
    </row>
    <row r="17" spans="1:8">
      <c r="A17" s="182" t="s">
        <v>233</v>
      </c>
      <c r="B17" s="181"/>
      <c r="C17" s="181"/>
      <c r="D17" s="181"/>
      <c r="E17" s="181"/>
      <c r="F17" s="181"/>
      <c r="G17" s="181"/>
      <c r="H17" s="181"/>
    </row>
    <row r="18" spans="1:8">
      <c r="A18" s="181" t="s">
        <v>234</v>
      </c>
      <c r="B18" s="181"/>
      <c r="C18" s="181"/>
      <c r="D18" s="181"/>
      <c r="E18" s="181"/>
      <c r="F18" s="181"/>
      <c r="G18" s="181"/>
      <c r="H18" s="181"/>
    </row>
    <row r="19" spans="1:8">
      <c r="A19" s="183" t="s">
        <v>235</v>
      </c>
      <c r="B19" s="183"/>
      <c r="C19" s="183"/>
      <c r="D19" s="183"/>
      <c r="E19" s="181"/>
      <c r="F19" s="181"/>
      <c r="G19" s="181"/>
      <c r="H19" s="181"/>
    </row>
    <row r="20" spans="1:8">
      <c r="A20" s="183" t="s">
        <v>236</v>
      </c>
      <c r="B20" s="183"/>
      <c r="C20" s="183"/>
      <c r="D20" s="183"/>
      <c r="E20" s="181"/>
      <c r="F20" s="181"/>
      <c r="G20" s="181"/>
      <c r="H20" s="181"/>
    </row>
    <row r="21" spans="1:8">
      <c r="A21" s="181" t="s">
        <v>237</v>
      </c>
      <c r="B21" s="181"/>
      <c r="C21" s="181"/>
      <c r="D21" s="181"/>
      <c r="E21" s="181"/>
      <c r="F21" s="181"/>
      <c r="G21" s="181"/>
      <c r="H21" s="181"/>
    </row>
    <row r="22" spans="1:8">
      <c r="A22" s="181"/>
      <c r="B22" s="181"/>
      <c r="C22" s="181"/>
      <c r="D22" s="181"/>
      <c r="E22" s="181"/>
      <c r="F22" s="181"/>
      <c r="G22" s="181"/>
      <c r="H22" s="181"/>
    </row>
    <row r="23" spans="1:8">
      <c r="A23" s="182" t="s">
        <v>238</v>
      </c>
      <c r="B23" s="181"/>
      <c r="C23" s="181"/>
      <c r="D23" s="181"/>
      <c r="E23" s="181"/>
      <c r="F23" s="181"/>
      <c r="G23" s="181"/>
      <c r="H23" s="181"/>
    </row>
    <row r="24" spans="1:8">
      <c r="A24" s="181" t="s">
        <v>239</v>
      </c>
      <c r="B24" s="181"/>
      <c r="C24" s="181"/>
      <c r="D24" s="181"/>
      <c r="E24" s="181"/>
      <c r="F24" s="181"/>
      <c r="G24" s="181"/>
      <c r="H24" s="181"/>
    </row>
    <row r="25" spans="1:8">
      <c r="A25" s="181" t="s">
        <v>240</v>
      </c>
      <c r="B25" s="181"/>
      <c r="C25" s="181"/>
      <c r="D25" s="181"/>
      <c r="E25" s="181"/>
      <c r="F25" s="181"/>
      <c r="G25" s="181"/>
      <c r="H25" s="181"/>
    </row>
    <row r="26" spans="1:8">
      <c r="A26" s="181"/>
      <c r="B26" s="181"/>
      <c r="C26" s="181"/>
      <c r="D26" s="181"/>
      <c r="E26" s="181"/>
      <c r="F26" s="181"/>
      <c r="G26" s="181"/>
      <c r="H26" s="181"/>
    </row>
    <row r="27" spans="1:8">
      <c r="A27" s="181"/>
      <c r="B27" s="181"/>
      <c r="C27" s="181"/>
      <c r="D27" s="184" t="s">
        <v>241</v>
      </c>
      <c r="E27" s="184"/>
      <c r="F27" s="181"/>
      <c r="G27" s="185"/>
      <c r="H27" s="185"/>
    </row>
    <row r="28" spans="1:8">
      <c r="A28" s="181"/>
      <c r="B28" s="181"/>
      <c r="C28" s="181"/>
      <c r="D28" s="184" t="s">
        <v>242</v>
      </c>
      <c r="E28" s="184"/>
      <c r="F28" s="185"/>
      <c r="G28" s="185"/>
      <c r="H28" s="185"/>
    </row>
    <row r="29" spans="1:8">
      <c r="A29" s="181"/>
      <c r="B29" s="181"/>
      <c r="C29" s="181"/>
      <c r="D29" s="181" t="s">
        <v>243</v>
      </c>
      <c r="E29" s="181"/>
      <c r="F29" s="181"/>
      <c r="G29" s="181"/>
      <c r="H29" s="181"/>
    </row>
    <row r="30" spans="1:8">
      <c r="A30" s="181"/>
      <c r="B30" s="181"/>
      <c r="C30" s="181"/>
      <c r="D30" s="181"/>
      <c r="E30" s="181"/>
      <c r="F30" s="181"/>
      <c r="G30" s="181"/>
      <c r="H30" s="181"/>
    </row>
    <row r="31" spans="1:8">
      <c r="A31" s="181"/>
      <c r="B31" s="181"/>
      <c r="C31" s="181"/>
      <c r="D31" s="184" t="s">
        <v>244</v>
      </c>
      <c r="E31" s="184"/>
      <c r="F31" s="181"/>
      <c r="G31" s="181"/>
      <c r="H31" s="181"/>
    </row>
    <row r="32" spans="1:8">
      <c r="A32" s="181"/>
      <c r="B32" s="181"/>
      <c r="C32" s="181"/>
      <c r="D32" s="184" t="s">
        <v>242</v>
      </c>
      <c r="E32" s="184"/>
      <c r="F32" s="181"/>
      <c r="G32" s="181"/>
      <c r="H32" s="181"/>
    </row>
    <row r="33" spans="1:8">
      <c r="A33" s="181"/>
      <c r="B33" s="181"/>
      <c r="C33" s="181"/>
      <c r="D33" s="181" t="s">
        <v>243</v>
      </c>
      <c r="E33" s="181"/>
      <c r="F33" s="181"/>
      <c r="G33" s="181"/>
      <c r="H33" s="181"/>
    </row>
  </sheetData>
  <mergeCells count="16">
    <mergeCell ref="A1:G1"/>
    <mergeCell ref="A2:G2"/>
    <mergeCell ref="A4:G4"/>
    <mergeCell ref="A5:G5"/>
    <mergeCell ref="B6:C6"/>
    <mergeCell ref="B13:C13"/>
    <mergeCell ref="B14:C14"/>
    <mergeCell ref="B15:C15"/>
    <mergeCell ref="A3:B3"/>
    <mergeCell ref="C3:G3"/>
    <mergeCell ref="B7:C7"/>
    <mergeCell ref="B8:C8"/>
    <mergeCell ref="B9:C9"/>
    <mergeCell ref="B10:C10"/>
    <mergeCell ref="B11:C11"/>
    <mergeCell ref="B12:C12"/>
  </mergeCells>
  <pageMargins left="0.9055118110236221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3</vt:i4>
      </vt:variant>
    </vt:vector>
  </HeadingPairs>
  <TitlesOfParts>
    <vt:vector size="11" baseType="lpstr">
      <vt:lpstr>งานสอน</vt:lpstr>
      <vt:lpstr>งานวิจัย</vt:lpstr>
      <vt:lpstr>งานบริการวิชาการ</vt:lpstr>
      <vt:lpstr>ทำนุบำรุงศิลปวัฒนธรรม</vt:lpstr>
      <vt:lpstr>งานอื่นๆ</vt:lpstr>
      <vt:lpstr>งาน ผศ.-รศ.</vt:lpstr>
      <vt:lpstr>งานบริหาร</vt:lpstr>
      <vt:lpstr>สรุปผลประเมินตามภาระงาน</vt:lpstr>
      <vt:lpstr>งานบริหาร!Print_Area</vt:lpstr>
      <vt:lpstr>สรุปผลประเมินตามภาระงาน!Print_Area</vt:lpstr>
      <vt:lpstr>งานสอน!Print_Titles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</dc:creator>
  <cp:lastModifiedBy>bamm</cp:lastModifiedBy>
  <cp:lastPrinted>2024-03-21T11:15:03Z</cp:lastPrinted>
  <dcterms:created xsi:type="dcterms:W3CDTF">2020-10-26T13:03:53Z</dcterms:created>
  <dcterms:modified xsi:type="dcterms:W3CDTF">2025-09-12T04:17:33Z</dcterms:modified>
</cp:coreProperties>
</file>