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bamm\Desktop\เอกสารจากหน้าเวป งบ\"/>
    </mc:Choice>
  </mc:AlternateContent>
  <xr:revisionPtr revIDLastSave="0" documentId="13_ncr:1_{7A23C0F9-2EE6-4257-A1F1-B50E12B91AB0}" xr6:coauthVersionLast="36" xr6:coauthVersionMax="36" xr10:uidLastSave="{00000000-0000-0000-0000-000000000000}"/>
  <bookViews>
    <workbookView xWindow="0" yWindow="0" windowWidth="28800" windowHeight="12255" activeTab="7" xr2:uid="{00000000-000D-0000-FFFF-FFFF00000000}"/>
  </bookViews>
  <sheets>
    <sheet name="งานสอน" sheetId="1" r:id="rId1"/>
    <sheet name="งานวิจัย" sheetId="2" r:id="rId2"/>
    <sheet name="งานบริการวิชาการ" sheetId="3" r:id="rId3"/>
    <sheet name="ทำนุบำรุงศิลปวัฒนธรรม" sheetId="4" r:id="rId4"/>
    <sheet name="งานอื่นๆ" sheetId="5" r:id="rId5"/>
    <sheet name="งาน ผศ.-รศ." sheetId="6" r:id="rId6"/>
    <sheet name="งานบริหาร" sheetId="7" r:id="rId7"/>
    <sheet name="สรุปผลประเมินตามภาระงาน" sheetId="8" r:id="rId8"/>
  </sheets>
  <definedNames>
    <definedName name="_Hlk91113961" localSheetId="0">งานสอน!#REF!</definedName>
    <definedName name="_Hlk91113968" localSheetId="0">งานสอน!#REF!</definedName>
    <definedName name="_xlnm.Print_Area" localSheetId="6">งานบริหาร!$A$1:$I$18</definedName>
    <definedName name="_xlnm.Print_Area" localSheetId="4">งานอื่นๆ!$A$1:$I$31</definedName>
    <definedName name="_xlnm.Print_Area" localSheetId="7">สรุปผลประเมินตามภาระงาน!$A$1:$G$33</definedName>
    <definedName name="_xlnm.Print_Titles" localSheetId="0">งานสอน!$4:$4</definedName>
  </definedNames>
  <calcPr calcId="191029"/>
</workbook>
</file>

<file path=xl/calcChain.xml><?xml version="1.0" encoding="utf-8"?>
<calcChain xmlns="http://schemas.openxmlformats.org/spreadsheetml/2006/main">
  <c r="G14" i="8" l="1"/>
  <c r="H35" i="4"/>
  <c r="I31" i="4"/>
  <c r="I32" i="4"/>
  <c r="I30" i="4"/>
  <c r="I25" i="4"/>
  <c r="I26" i="4"/>
  <c r="I24" i="4"/>
  <c r="I21" i="4"/>
  <c r="I14" i="4"/>
  <c r="I5" i="4"/>
  <c r="I6" i="4"/>
  <c r="I7" i="4"/>
  <c r="I8" i="4"/>
  <c r="I9" i="4"/>
  <c r="I10" i="4"/>
  <c r="I11" i="4"/>
  <c r="I12" i="4"/>
  <c r="I13" i="4"/>
  <c r="I18" i="4"/>
  <c r="I19" i="4"/>
  <c r="I20" i="4"/>
  <c r="G106" i="3"/>
  <c r="I98" i="3"/>
  <c r="I103" i="3"/>
  <c r="I92" i="3"/>
  <c r="I93" i="3"/>
  <c r="I60" i="3"/>
  <c r="I38" i="3"/>
  <c r="H38" i="3"/>
  <c r="H39" i="3"/>
  <c r="H34" i="3"/>
  <c r="I18" i="3"/>
  <c r="I19" i="3"/>
  <c r="I11" i="3"/>
  <c r="I10" i="3"/>
  <c r="I7" i="3"/>
  <c r="I6" i="3"/>
  <c r="I118" i="2"/>
  <c r="D118" i="2"/>
  <c r="I47" i="2"/>
  <c r="I44" i="2"/>
  <c r="I43" i="2"/>
  <c r="I39" i="2"/>
  <c r="I40" i="2"/>
  <c r="I38" i="2"/>
  <c r="I34" i="2"/>
  <c r="I35" i="2"/>
  <c r="I33" i="2"/>
  <c r="I29" i="2"/>
  <c r="I30" i="2"/>
  <c r="I28" i="2"/>
  <c r="G101" i="1"/>
  <c r="I99" i="1"/>
  <c r="F101" i="1" s="1"/>
  <c r="I92" i="1"/>
  <c r="I11" i="2"/>
  <c r="I24" i="2"/>
  <c r="I25" i="2"/>
  <c r="I23" i="2"/>
  <c r="I19" i="2"/>
  <c r="I20" i="2"/>
  <c r="I18" i="2"/>
  <c r="I6" i="2"/>
  <c r="I7" i="2"/>
  <c r="I97" i="1"/>
  <c r="I98" i="1"/>
  <c r="I96" i="1"/>
  <c r="I59" i="1"/>
  <c r="I18" i="1"/>
  <c r="I45" i="1"/>
  <c r="I31" i="1"/>
  <c r="I32" i="1"/>
  <c r="H27" i="1"/>
  <c r="F27" i="1"/>
  <c r="E27" i="1"/>
  <c r="D27" i="1"/>
  <c r="I49" i="1"/>
  <c r="I27" i="4" l="1"/>
  <c r="I48" i="2"/>
  <c r="H15" i="5" l="1"/>
  <c r="H14" i="4"/>
  <c r="I34" i="3"/>
  <c r="E12" i="8" l="1"/>
  <c r="E15" i="8"/>
  <c r="D12" i="8"/>
  <c r="D15" i="8" s="1"/>
  <c r="I18" i="7"/>
  <c r="F14" i="8" s="1"/>
  <c r="I26" i="6"/>
  <c r="F13" i="8" s="1"/>
  <c r="H29" i="5"/>
  <c r="I28" i="5"/>
  <c r="I27" i="5"/>
  <c r="I26" i="5"/>
  <c r="I25" i="5"/>
  <c r="I24" i="5"/>
  <c r="H21" i="5"/>
  <c r="I20" i="5"/>
  <c r="I19" i="5"/>
  <c r="I18" i="5"/>
  <c r="I14" i="5"/>
  <c r="I13" i="5"/>
  <c r="I12" i="5"/>
  <c r="H9" i="5"/>
  <c r="I8" i="5"/>
  <c r="I7" i="5"/>
  <c r="I6" i="5"/>
  <c r="I5" i="5"/>
  <c r="I4" i="5"/>
  <c r="H33" i="4"/>
  <c r="H27" i="4"/>
  <c r="F35" i="4"/>
  <c r="H21" i="4"/>
  <c r="I17" i="4"/>
  <c r="I4" i="4"/>
  <c r="H103" i="3"/>
  <c r="G103" i="3"/>
  <c r="I102" i="3"/>
  <c r="I101" i="3"/>
  <c r="H98" i="3"/>
  <c r="G98" i="3"/>
  <c r="I97" i="3"/>
  <c r="I96" i="3"/>
  <c r="I89" i="3"/>
  <c r="I88" i="3"/>
  <c r="I85" i="3"/>
  <c r="I84" i="3"/>
  <c r="I81" i="3"/>
  <c r="I80" i="3"/>
  <c r="I77" i="3"/>
  <c r="I76" i="3"/>
  <c r="I73" i="3"/>
  <c r="I72" i="3"/>
  <c r="I69" i="3"/>
  <c r="I68" i="3"/>
  <c r="I65" i="3"/>
  <c r="I64" i="3"/>
  <c r="H59" i="3"/>
  <c r="I59" i="3" s="1"/>
  <c r="H58" i="3"/>
  <c r="I58" i="3" s="1"/>
  <c r="H55" i="3"/>
  <c r="I55" i="3" s="1"/>
  <c r="H54" i="3"/>
  <c r="I54" i="3" s="1"/>
  <c r="H51" i="3"/>
  <c r="I51" i="3" s="1"/>
  <c r="H50" i="3"/>
  <c r="I50" i="3" s="1"/>
  <c r="H47" i="3"/>
  <c r="I47" i="3" s="1"/>
  <c r="H46" i="3"/>
  <c r="I46" i="3" s="1"/>
  <c r="H43" i="3"/>
  <c r="I43" i="3" s="1"/>
  <c r="H42" i="3"/>
  <c r="I42" i="3" s="1"/>
  <c r="I39" i="3"/>
  <c r="H35" i="3"/>
  <c r="I35" i="3" s="1"/>
  <c r="H31" i="3"/>
  <c r="I31" i="3" s="1"/>
  <c r="H30" i="3"/>
  <c r="I30" i="3" s="1"/>
  <c r="H27" i="3"/>
  <c r="I27" i="3" s="1"/>
  <c r="H26" i="3"/>
  <c r="I26" i="3" s="1"/>
  <c r="I23" i="3"/>
  <c r="I22" i="3"/>
  <c r="I15" i="3"/>
  <c r="I14" i="3"/>
  <c r="I115" i="2"/>
  <c r="I114" i="2"/>
  <c r="I113" i="2"/>
  <c r="I109" i="2"/>
  <c r="I108" i="2"/>
  <c r="I107" i="2"/>
  <c r="I103" i="2"/>
  <c r="I102" i="2"/>
  <c r="I99" i="2"/>
  <c r="I98" i="2"/>
  <c r="I95" i="2"/>
  <c r="I94" i="2"/>
  <c r="I91" i="2"/>
  <c r="I90" i="2"/>
  <c r="I85" i="2"/>
  <c r="I84" i="2"/>
  <c r="I81" i="2"/>
  <c r="I80" i="2"/>
  <c r="I77" i="2"/>
  <c r="I76" i="2"/>
  <c r="I73" i="2"/>
  <c r="I72" i="2"/>
  <c r="I69" i="2"/>
  <c r="I68" i="2"/>
  <c r="I65" i="2"/>
  <c r="I64" i="2"/>
  <c r="I61" i="2"/>
  <c r="I60" i="2"/>
  <c r="I57" i="2"/>
  <c r="I56" i="2"/>
  <c r="I53" i="2"/>
  <c r="I52" i="2"/>
  <c r="I49" i="2"/>
  <c r="G14" i="2"/>
  <c r="I13" i="2"/>
  <c r="I12" i="2"/>
  <c r="I5" i="2"/>
  <c r="I91" i="1"/>
  <c r="I90" i="1"/>
  <c r="I89" i="1"/>
  <c r="I87" i="1"/>
  <c r="I86" i="1"/>
  <c r="I85" i="1"/>
  <c r="I81" i="1"/>
  <c r="I80" i="1"/>
  <c r="I79" i="1"/>
  <c r="I77" i="1"/>
  <c r="I76" i="1"/>
  <c r="I75" i="1"/>
  <c r="I71" i="1"/>
  <c r="I70" i="1"/>
  <c r="I69" i="1"/>
  <c r="I67" i="1"/>
  <c r="I66" i="1"/>
  <c r="I65" i="1"/>
  <c r="I61" i="1"/>
  <c r="I60" i="1"/>
  <c r="I57" i="1"/>
  <c r="I56" i="1"/>
  <c r="I55" i="1"/>
  <c r="I51" i="1"/>
  <c r="I50" i="1"/>
  <c r="I46" i="1"/>
  <c r="I44" i="1"/>
  <c r="I42" i="1"/>
  <c r="I41" i="1"/>
  <c r="I40" i="1"/>
  <c r="I37" i="1"/>
  <c r="I36" i="1"/>
  <c r="I35" i="1"/>
  <c r="I33" i="1"/>
  <c r="I26" i="1"/>
  <c r="I25" i="1"/>
  <c r="I24" i="1"/>
  <c r="I22" i="1"/>
  <c r="I21" i="1"/>
  <c r="I20" i="1"/>
  <c r="I19" i="1"/>
  <c r="I104" i="2" l="1"/>
  <c r="F118" i="2" s="1"/>
  <c r="I86" i="2"/>
  <c r="E118" i="2" s="1"/>
  <c r="I14" i="2"/>
  <c r="E101" i="1"/>
  <c r="I27" i="1"/>
  <c r="D101" i="1" s="1"/>
  <c r="F106" i="3"/>
  <c r="D35" i="4"/>
  <c r="E35" i="4"/>
  <c r="I29" i="5"/>
  <c r="G31" i="5" s="1"/>
  <c r="I21" i="5"/>
  <c r="F31" i="5" s="1"/>
  <c r="I15" i="5"/>
  <c r="E31" i="5" s="1"/>
  <c r="I9" i="5"/>
  <c r="D31" i="5" s="1"/>
  <c r="I33" i="4"/>
  <c r="G35" i="4" s="1"/>
  <c r="E106" i="3"/>
  <c r="I116" i="2"/>
  <c r="H118" i="2" s="1"/>
  <c r="I110" i="2"/>
  <c r="G118" i="2" s="1"/>
  <c r="D106" i="3"/>
  <c r="F9" i="8" l="1"/>
  <c r="G9" i="8" s="1"/>
  <c r="F7" i="8"/>
  <c r="G7" i="8" s="1"/>
  <c r="F10" i="8"/>
  <c r="H31" i="5"/>
  <c r="F11" i="8" s="1"/>
  <c r="G11" i="8" s="1"/>
  <c r="F8" i="8"/>
  <c r="G8" i="8" s="1"/>
  <c r="G10" i="8" l="1"/>
  <c r="G12" i="8" s="1"/>
  <c r="G15" i="8" s="1"/>
  <c r="F12" i="8"/>
  <c r="F15" i="8" s="1"/>
</calcChain>
</file>

<file path=xl/sharedStrings.xml><?xml version="1.0" encoding="utf-8"?>
<sst xmlns="http://schemas.openxmlformats.org/spreadsheetml/2006/main" count="583" uniqueCount="246">
  <si>
    <t>รายงานหลักฐานเพื่อรับการปฏิบัติราชการของข้าราชการ สายวิชาการ</t>
  </si>
  <si>
    <t>แบบที่ 1 องค์ประกอบที่ 1</t>
  </si>
  <si>
    <t>1. ภาระงานงานสอน (ไม่น้อยกว่า 9 ชั่วโมง แต่ไม่เกิน 25 ชั่วโมง)</t>
  </si>
  <si>
    <t>ภาระการจัดทำ มคอ.</t>
  </si>
  <si>
    <t xml:space="preserve">มคอ.5 </t>
  </si>
  <si>
    <t xml:space="preserve">มคอ.3 </t>
  </si>
  <si>
    <t>ภาระงานสอน</t>
  </si>
  <si>
    <t>การบันทึกภาระงานสอน</t>
  </si>
  <si>
    <t>จำนวนชั่วโมงที่สอนบันทึกตามที่สอนจริง สูงสุด 15 ชม.</t>
  </si>
  <si>
    <t>รายวิชา 3(3-0-6) : ทฤษฎี = 3 ปฏิบัติ = 0</t>
  </si>
  <si>
    <t>รายวิชา 3(2-2-5) : ทฤษฎี = 2 ปฏิบัติ = 1</t>
  </si>
  <si>
    <t>รายวิชา 3(1-4-4) : ทฤษฎี = 1 ปฏิบัติ = 2</t>
  </si>
  <si>
    <t>รายวิชา 3(0-6-3) : ทฤษฎี = 0 ปฏิบัติ = 3</t>
  </si>
  <si>
    <t>ภาคการศึกษา</t>
  </si>
  <si>
    <t>รายวิชา</t>
  </si>
  <si>
    <t>ลักษณะการสอน</t>
  </si>
  <si>
    <t>จำนวนนักศึกษา (คน)</t>
  </si>
  <si>
    <t>จำนวนสัปดาห์ที่สอนจริง</t>
  </si>
  <si>
    <t>จำนวนกลุ่ม</t>
  </si>
  <si>
    <t>ภาระงาน</t>
  </si>
  <si>
    <t>ภาคเรียน</t>
  </si>
  <si>
    <t>ปีการศึกษา</t>
  </si>
  <si>
    <t>บรรยาย (นก.)</t>
  </si>
  <si>
    <t xml:space="preserve">ปฏิบัติ (นก.) </t>
  </si>
  <si>
    <t>ชม./สัปดาห์</t>
  </si>
  <si>
    <t>ภาคปกติ</t>
  </si>
  <si>
    <t>ภาคพิเศษ/สมทบ</t>
  </si>
  <si>
    <t>รวม 1.2 ทั้งสิ้น</t>
  </si>
  <si>
    <t>อาจารย์ที่ปรึกษาโครงงานพิเศษ/วิทยานิพนธ์/ที่ปรึกษาชั้นปี</t>
  </si>
  <si>
    <t>ลำดับ</t>
  </si>
  <si>
    <t>ชั้นปี</t>
  </si>
  <si>
    <t>ชื่อกลุ่ม/โครงงาน/วิทยานิพนธ์</t>
  </si>
  <si>
    <t>ชื่อกลุ่ม/นักศึกษา/สาขา</t>
  </si>
  <si>
    <t xml:space="preserve">อาจารย์ที่ปรึกษานักศึกษา = 1 ชม./สัปดาห์ </t>
  </si>
  <si>
    <t>อาจารย์ที่สหกิจศึกษาและการฝึกประสบการณ์วิชาชีพ = 2 ชม./สัปดาห์ ตามจำนวนนักศึกษา</t>
  </si>
  <si>
    <t>ที่ปรึกษาโครงงานพิเศษ ป.ตรี (ที่ปรึกษาหลัก) = 2 ชม./สัปดาห์</t>
  </si>
  <si>
    <t>ที่ปรึกษาโครงงานพิเศษ ป.ตรี (ที่ปรึกษาร่วม) = 1 ชม./สัปดาห์</t>
  </si>
  <si>
    <t>กรรมการสอบโครงงาน ป.ตรี = 0.50 ชม./สัปดาห์</t>
  </si>
  <si>
    <t xml:space="preserve">ที่ปรึกษาวิทยานิพนธ์ </t>
  </si>
  <si>
    <t xml:space="preserve">ภาคปกติ = 4 ชม./สัปดาห์ </t>
  </si>
  <si>
    <t xml:space="preserve">ภาคนอกเวลา = 4 ชม./สัปดาห์ (ภาคนอกเวลาคิดครึ่งหนึ่ง = 2) </t>
  </si>
  <si>
    <t xml:space="preserve">ที่ปรึกษาการค้นคว้าอิสระ ป.โท </t>
  </si>
  <si>
    <t xml:space="preserve">ภาคปกติ = 3 ชม./สัปดาห์  </t>
  </si>
  <si>
    <t xml:space="preserve">ภาคนอกเวลา = 3 ชม./สัปดาห์ (ภาคนอกเวลาคิดครึ่งหนึ่ง =1.5) </t>
  </si>
  <si>
    <t xml:space="preserve">กรรมการสอบวิทยานิพนธ์ </t>
  </si>
  <si>
    <t xml:space="preserve">ภาคปกติ = 3 ชม./สัปดาห์ </t>
  </si>
  <si>
    <t xml:space="preserve">ภาคนอกเวลา = 3 ชม./สัปดาห์ (ภาคนอกเวลาคิดครึ่งหนึ่ง = 1.5) </t>
  </si>
  <si>
    <t xml:space="preserve">กรรมการสอบการค้นคว้าอิสระ </t>
  </si>
  <si>
    <t xml:space="preserve">ภาคปกติ = 0.5 ชม./สัปดาห์ </t>
  </si>
  <si>
    <t xml:space="preserve">ภาคนอกเวลา = 0.5 ชม./สัปดาห์ (ภาคนอกเวลาคิดครึ่งหนึ่ง) </t>
  </si>
  <si>
    <t>รวม 1.3 ทั้งสิ้น</t>
  </si>
  <si>
    <t xml:space="preserve">ภาระงานสอนหลักสูตรอื่นนอกจาก 1.1-1.5 </t>
  </si>
  <si>
    <t>รวม 1.2</t>
  </si>
  <si>
    <t>รวม 1.3</t>
  </si>
  <si>
    <t>รวม 1.6</t>
  </si>
  <si>
    <t>รวมทั้งสิ้น</t>
  </si>
  <si>
    <t>รวมภาระงานสอน</t>
  </si>
  <si>
    <t>2.  งานวิจัยและงานวิชาการอื่น (ไม่น้อยกว่า 1.5 ชั่วโมง ไม่เกิน 10 ชั่วโมง)</t>
  </si>
  <si>
    <t>2.1, 2.2</t>
  </si>
  <si>
    <t>โครงการวิจัย และผู้อำนวยการแผนงานวิจัย</t>
  </si>
  <si>
    <t>ปี งปม.</t>
  </si>
  <si>
    <t>ชื่อเรื่อง</t>
  </si>
  <si>
    <t>แหล่งทุน</t>
  </si>
  <si>
    <t>ระยะเวลา</t>
  </si>
  <si>
    <t>จำนวนเงิน</t>
  </si>
  <si>
    <t>%รับผิดชอบ</t>
  </si>
  <si>
    <t xml:space="preserve"> 1 = ผู้เขียนหลัก 1.5 ชม./สัปดาห์</t>
  </si>
  <si>
    <t xml:space="preserve"> 2 ผู้เขียนร่วม 1 ชม./สัปดาห์</t>
  </si>
  <si>
    <t>จำนวนเงิน (ถ้ามี)</t>
  </si>
  <si>
    <t>บทบาท (1 หรือ 2)</t>
  </si>
  <si>
    <t>รวม 2.1 ทั้งสิ้น</t>
  </si>
  <si>
    <t>รายการ</t>
  </si>
  <si>
    <t>ว ด ป. ที่เข้าร่วม</t>
  </si>
  <si>
    <t>จำนวนครั้ง</t>
  </si>
  <si>
    <t>นับครั้งที่</t>
  </si>
  <si>
    <t>จำนวนผลงาน</t>
  </si>
  <si>
    <t>จำนวนครั้ง/ผลงาน</t>
  </si>
  <si>
    <t>จำนวน</t>
  </si>
  <si>
    <t>รวม 2.3 ทั้งสิ้น</t>
  </si>
  <si>
    <t>รวม 2.4 ทั้งสิ้น</t>
  </si>
  <si>
    <t>สัดส่วน</t>
  </si>
  <si>
    <t>รวม 2.5 ทั้งสิ้น</t>
  </si>
  <si>
    <t>สัปดาห์ที่บูรณาการ</t>
  </si>
  <si>
    <t>จำนวน ชม.</t>
  </si>
  <si>
    <t>รวม 2.2 ทั้งสิ้น</t>
  </si>
  <si>
    <t>รวม</t>
  </si>
  <si>
    <t>2.1 - 2.2</t>
  </si>
  <si>
    <t>รวมภาระงานวิจัย</t>
  </si>
  <si>
    <t>3. งานบริการวิชาการ (ไม่เกิน 5 ชั่วโมงต่อสัปดาห์)</t>
  </si>
  <si>
    <r>
      <rPr>
        <sz val="12"/>
        <color theme="1"/>
        <rFont val="Browallia New"/>
        <charset val="134"/>
      </rPr>
      <t>การคิดภาระงานบริการวิชาการให้พิจารณาตามสัดส่วนของการมีส่วนร่วมในการบริการวิชาการนั้นๆ โดย</t>
    </r>
    <r>
      <rPr>
        <b/>
        <u/>
        <sz val="12"/>
        <color rgb="FFFF0000"/>
        <rFont val="Browallia New"/>
        <charset val="134"/>
      </rPr>
      <t>ต้องมีเอกสารยืนยันสัดส่วนผลงานจากผู้มีส่วนร่วมทุกคน</t>
    </r>
    <r>
      <rPr>
        <sz val="12"/>
        <color theme="1"/>
        <rFont val="Browallia New"/>
        <charset val="134"/>
      </rPr>
      <t xml:space="preserve"> สำหรับการบริการวิชาการเชิงพาณิชย์ที่มียอดงบประมาณเกิน 500,000-1,000,000 บาท ให้คิดในอัตรา 1.5 เท่า หากยอดงบประมาณเกิน 1,000,000 บาท ให้คิดในอัตรา 2.0 เท่าของภาระงานที่ปรากฎใน 3.2.1-3.2.9 </t>
    </r>
  </si>
  <si>
    <t>ปฏิบัติโครงการบริการวิชาการแก่สังคม</t>
  </si>
  <si>
    <t>โครงการ/กิจกรรม</t>
  </si>
  <si>
    <t>วันเวลาดำเนินการ</t>
  </si>
  <si>
    <t>จำนวน ชม.รวม</t>
  </si>
  <si>
    <t xml:space="preserve"> 3.1.1 - ผู้รับผิดชอบโครงการ 70% - กรรมการ/อนุกรรมการ/ผู้ร่วม 30% - วิทยากร 70% - ผู้ช่วยวิทยากร 30%</t>
  </si>
  <si>
    <r>
      <rPr>
        <b/>
        <sz val="14"/>
        <color theme="1"/>
        <rFont val="Browallia New"/>
        <charset val="134"/>
      </rPr>
      <t xml:space="preserve">3.1.2 การบูรณาการการบริการวิชาการกับการเรียนการสอน </t>
    </r>
    <r>
      <rPr>
        <sz val="14"/>
        <color theme="1"/>
        <rFont val="Browallia New"/>
        <charset val="134"/>
      </rPr>
      <t xml:space="preserve">= </t>
    </r>
    <r>
      <rPr>
        <sz val="13"/>
        <color theme="1"/>
        <rFont val="Browallia New"/>
        <charset val="134"/>
      </rPr>
      <t>คำนวณจากจำนวนชั่วโมงที่มีการบูรณาการจริง หารด้วย 15 สัปดาห์</t>
    </r>
    <r>
      <rPr>
        <b/>
        <sz val="13"/>
        <color theme="1"/>
        <rFont val="Browallia New"/>
        <charset val="134"/>
      </rPr>
      <t xml:space="preserve"> </t>
    </r>
    <r>
      <rPr>
        <sz val="13"/>
        <color rgb="FFFF0000"/>
        <rFont val="Browallia New"/>
        <charset val="134"/>
      </rPr>
      <t xml:space="preserve">(กรุณาระบุรายละเอียดให้ชัดเจน ได้แก่ หัวข้อ ปี และเจ้าของผลงานวิจัย+รายวิชา และสัปดาห์ที่บูรณาการ โดยจะต้องปรากฎใน มคอ. 3 หรือ 5) </t>
    </r>
  </si>
  <si>
    <r>
      <rPr>
        <b/>
        <sz val="14"/>
        <color theme="1"/>
        <rFont val="Browallia New"/>
        <charset val="134"/>
      </rPr>
      <t xml:space="preserve">3.1.3 มีส่วนร่วมบริการวิชาการแก่สังคมระดับสถาบัน </t>
    </r>
    <r>
      <rPr>
        <sz val="14"/>
        <color theme="1"/>
        <rFont val="Browallia New"/>
        <charset val="134"/>
      </rPr>
      <t>= 1.00 ชม./สัปดาห์/โครงการ/กิจกรรม</t>
    </r>
  </si>
  <si>
    <t>ชม.รวม</t>
  </si>
  <si>
    <r>
      <rPr>
        <b/>
        <sz val="14"/>
        <rFont val="Browallia New"/>
        <charset val="134"/>
      </rPr>
      <t xml:space="preserve">3.1.4 เป็นคณะกรรมการตัดสินการประกวด/คณะอนุกรรมการตัดสินการประกวด/ผู้ทรงคุณวุฒิ/ที่ปรึกษาให้แก่หน่วยงานภายในมหาวิทยาลัย </t>
    </r>
    <r>
      <rPr>
        <sz val="14"/>
        <rFont val="Browallia New"/>
        <charset val="134"/>
      </rPr>
      <t>= 1.00 ชม./สัปดาห์/โครงการ/กิจกรรม</t>
    </r>
  </si>
  <si>
    <t>หน่วยงาน</t>
  </si>
  <si>
    <t>วันที่อนุมัติ</t>
  </si>
  <si>
    <t>จำนวนโครงการ/กิจกรรม</t>
  </si>
  <si>
    <r>
      <rPr>
        <b/>
        <sz val="14"/>
        <rFont val="Browallia New"/>
        <charset val="134"/>
      </rPr>
      <t xml:space="preserve">3.1.5 การเป็นคณะกรรมการดำเนินงาน/คณะอนุกรรมการดำเนินงาน/คณะกรรมการตัดสินการประกวด/คณะอนุกรรมการตัดสินการประกวด/ผู้ทรงคุณวุฒิ/ที่ปรึกษาวิทยานิพนธ์/ผู้ทรงคุณวุฒิให้แก่หน่วยงานภายนอกมหาวิทยาลัย </t>
    </r>
    <r>
      <rPr>
        <sz val="12"/>
        <rFont val="Browallia New"/>
        <charset val="134"/>
      </rPr>
      <t>= 2 ชม./สัปดาห์/โครงการ/กิจกรรม</t>
    </r>
  </si>
  <si>
    <r>
      <rPr>
        <b/>
        <sz val="14"/>
        <color theme="1"/>
        <rFont val="Browallia New"/>
        <charset val="134"/>
      </rPr>
      <t xml:space="preserve">3.1.6 การเป็นผู้ผลิตและผู้ดำเนินรายการวิทยุกระจายเสียงและวิทยุโทรทัศน์ทั้งภายในและภายนอกมหาวิทยาลัย </t>
    </r>
    <r>
      <rPr>
        <sz val="14"/>
        <color theme="1"/>
        <rFont val="Browallia New"/>
        <charset val="134"/>
      </rPr>
      <t>= คิดตามภาระงานปฏิบัติจริง / 15 สัปดาห์ แต่ไม่เกิน 1 ชม./สัปดาห์</t>
    </r>
  </si>
  <si>
    <t>คำนวณภาระงานจริง</t>
  </si>
  <si>
    <r>
      <rPr>
        <b/>
        <sz val="14"/>
        <color rgb="FFFF0000"/>
        <rFont val="Browallia New"/>
        <charset val="134"/>
      </rPr>
      <t xml:space="preserve">3.1.7 การเป็นพิธีกร ผู้ดำเนินรายการเสวนา สัมมนา โฟกัสกรุ๊ป และอื่นๆ ในลักษณะเดียวกัน </t>
    </r>
    <r>
      <rPr>
        <b/>
        <sz val="14"/>
        <color theme="1"/>
        <rFont val="Browallia New"/>
        <charset val="134"/>
      </rPr>
      <t xml:space="preserve"> </t>
    </r>
    <r>
      <rPr>
        <sz val="14"/>
        <color theme="1"/>
        <rFont val="Browallia New"/>
        <charset val="134"/>
      </rPr>
      <t>= คิดตามภาระงานปฏิบัติจริง / 15 หน่วยต่อสัปดาห์</t>
    </r>
  </si>
  <si>
    <r>
      <rPr>
        <b/>
        <sz val="14"/>
        <rFont val="Browallia New"/>
        <charset val="134"/>
      </rPr>
      <t xml:space="preserve">3.1.8 การเป็นวิทยากรหรือแขกรับเชิญ ในรายการวิทยุกระจายเสียงและวิทยุโทรทัศน์ รวมทั้งสื่ออื่นๆ (ทั้งภายในมหาวิทยาลัยและหน่วยงานภายนอก)  </t>
    </r>
    <r>
      <rPr>
        <sz val="14"/>
        <color theme="1"/>
        <rFont val="Browallia New"/>
        <charset val="134"/>
      </rPr>
      <t>= คิดตามภาระงานปฏิบัติจริง / 15 หน่วยต่อสัปดาห์</t>
    </r>
  </si>
  <si>
    <r>
      <rPr>
        <b/>
        <sz val="14"/>
        <color theme="1"/>
        <rFont val="Browallia New"/>
        <charset val="134"/>
      </rPr>
      <t xml:space="preserve">3.1.9 การเข้าร่วมกิจกรรมแนะแนวการศึกษาต่อให้แก่สถาบันการศึกษาเป้าหมาย </t>
    </r>
    <r>
      <rPr>
        <sz val="14"/>
        <color theme="1"/>
        <rFont val="Browallia New"/>
        <charset val="134"/>
      </rPr>
      <t>=  1 ชม./สัปดาห์</t>
    </r>
  </si>
  <si>
    <r>
      <rPr>
        <b/>
        <sz val="14"/>
        <color theme="1"/>
        <rFont val="Browallia New"/>
        <charset val="134"/>
      </rPr>
      <t xml:space="preserve">3.1.10 การเป็นอาจารย์ที่ปรึกษาการประกวดภายในประเทศ/ภายนอกประเทศ </t>
    </r>
    <r>
      <rPr>
        <sz val="14"/>
        <color theme="1"/>
        <rFont val="Browallia New"/>
        <charset val="134"/>
      </rPr>
      <t>=  0.50 ชม./สัปดาห์</t>
    </r>
  </si>
  <si>
    <t>ชื่อผลงาน</t>
  </si>
  <si>
    <t>เวทีประกวด/ผู้จัดงาน</t>
  </si>
  <si>
    <r>
      <rPr>
        <b/>
        <sz val="14"/>
        <color theme="1"/>
        <rFont val="Browallia New"/>
        <charset val="134"/>
      </rPr>
      <t xml:space="preserve">3.1.11 การเป็นอาจารย์ที่ปรึกษาการประกวดภายในประเทศ โดยผลงานผ่านการคัดเลือกเข้ารอบ   </t>
    </r>
    <r>
      <rPr>
        <sz val="14"/>
        <color theme="1"/>
        <rFont val="Browallia New"/>
        <charset val="134"/>
      </rPr>
      <t>= 1 ชม./สัปดาห์</t>
    </r>
  </si>
  <si>
    <r>
      <rPr>
        <b/>
        <sz val="14"/>
        <color theme="1"/>
        <rFont val="Browallia New"/>
        <charset val="134"/>
      </rPr>
      <t xml:space="preserve">3.1.12 การเป็นอาจารย์ที่ปรึกษาการประกวดภายในประเทศ โดยผลงานได้รับรางวัล  </t>
    </r>
    <r>
      <rPr>
        <sz val="14"/>
        <color theme="1"/>
        <rFont val="Browallia New"/>
        <charset val="134"/>
      </rPr>
      <t>= 2 ชม./สัปดาห์</t>
    </r>
  </si>
  <si>
    <r>
      <rPr>
        <b/>
        <sz val="14"/>
        <color theme="1"/>
        <rFont val="Browallia New"/>
        <charset val="134"/>
      </rPr>
      <t>3.1.13 การเป็นอาจารย์ที่ปรึกษาการประกวดภายนอกประเทศ โดยผ่านการคัดเลือกเข้ารอบ</t>
    </r>
    <r>
      <rPr>
        <sz val="14"/>
        <color theme="1"/>
        <rFont val="Browallia New"/>
        <charset val="134"/>
      </rPr>
      <t xml:space="preserve"> = 2 ชม./สัปดาห์</t>
    </r>
  </si>
  <si>
    <r>
      <rPr>
        <b/>
        <sz val="14"/>
        <color theme="1"/>
        <rFont val="Browallia New"/>
        <charset val="134"/>
      </rPr>
      <t>3.1.14 การเป็นอาจารย์ที่ปรึกษาการประกวดภายนอกประเทศ โดยผลงานได้รับรางวัล</t>
    </r>
    <r>
      <rPr>
        <sz val="14"/>
        <color theme="1"/>
        <rFont val="Browallia New"/>
        <charset val="134"/>
      </rPr>
      <t xml:space="preserve"> = 3 ชม./สัปดาห์</t>
    </r>
  </si>
  <si>
    <t>รวม 3.1 ทั้งสิ้น</t>
  </si>
  <si>
    <r>
      <rPr>
        <b/>
        <sz val="14"/>
        <color theme="1"/>
        <rFont val="Browallia New"/>
        <charset val="134"/>
      </rPr>
      <t xml:space="preserve">การบริการวิชาการเชิงพาณิชย์ที่มีการเซ็นสัญญาที่หน่วยงานหรือมหาวิทยาลัยมีเอกสารยืนยันเป็นลายลักษณ์อักษร คิดตามภาระงาน </t>
    </r>
    <r>
      <rPr>
        <b/>
        <sz val="14"/>
        <color rgb="FFFF0000"/>
        <rFont val="Browallia New"/>
        <charset val="134"/>
      </rPr>
      <t>(งปม. 500,000-1,000,000 x 1.5 เท่า / มากกว่า 1,000,000 x 2 เท่า) และ ผู้รับผิดชอบโครงการ 70% - กรรมการ/ผู้ร่วม 30% - วิทยากร 70% - ผู้ช่วยวิทยากร 30%</t>
    </r>
  </si>
  <si>
    <t>งบประมาณ</t>
  </si>
  <si>
    <r>
      <rPr>
        <b/>
        <sz val="14"/>
        <color theme="1"/>
        <rFont val="Browallia New"/>
        <charset val="134"/>
      </rPr>
      <t xml:space="preserve">3.2.1 จัดฝึกอบรม ประชุม และสัมมนา </t>
    </r>
    <r>
      <rPr>
        <sz val="14"/>
        <color theme="1"/>
        <rFont val="Browallia New"/>
        <charset val="134"/>
      </rPr>
      <t xml:space="preserve">= 2 ชม./สัปดาห์/โครงการ/กิจกรรม และคำนวณตามสัดส่วน </t>
    </r>
    <r>
      <rPr>
        <sz val="14"/>
        <color rgb="FFFF0000"/>
        <rFont val="Browallia New"/>
        <charset val="134"/>
      </rPr>
      <t>(การบันทึกเซลล์ H ให้บันทึกประเภทเป็น 70 =วิทยากร  70% และ 30 ผู้ช่วยวิทยากร 30%)</t>
    </r>
  </si>
  <si>
    <r>
      <rPr>
        <b/>
        <sz val="14"/>
        <color theme="1"/>
        <rFont val="Browallia New"/>
        <charset val="134"/>
      </rPr>
      <t xml:space="preserve">3.2.2 การค้นคว้า สำรวจ วิเคราะห์ ทดสอบ ตรวจสอบ  </t>
    </r>
    <r>
      <rPr>
        <sz val="14"/>
        <color theme="1"/>
        <rFont val="Browallia New"/>
        <charset val="134"/>
      </rPr>
      <t xml:space="preserve">= 2 ชม./สัปดาห์/โครงการ/กิจกรรม และคำนวณตามสัดส่วน </t>
    </r>
    <r>
      <rPr>
        <sz val="14"/>
        <color rgb="FFFF0000"/>
        <rFont val="Browallia New"/>
        <charset val="134"/>
      </rPr>
      <t>(การบันทึกเซลล์ H ให้บันทึกประเภทเป็น 70 =วิทยากร  70% และ 30 ผู้ช่วยวิทยากร 30%)</t>
    </r>
  </si>
  <si>
    <r>
      <rPr>
        <b/>
        <sz val="14"/>
        <color theme="1"/>
        <rFont val="Browallia New"/>
        <charset val="134"/>
      </rPr>
      <t>3.2.3 การวางระบบ ออกแบบ สร้าง ประดิษฐ์ ผลิตและติดตั้ง</t>
    </r>
    <r>
      <rPr>
        <sz val="14"/>
        <color theme="1"/>
        <rFont val="Browallia New"/>
        <charset val="134"/>
      </rPr>
      <t xml:space="preserve">  = 3 ชม./สัปดาห์/โครงการ/กิจกรรม และคำนวณตามสัดส่วน </t>
    </r>
    <r>
      <rPr>
        <sz val="14"/>
        <color rgb="FFFF0000"/>
        <rFont val="Browallia New"/>
        <charset val="134"/>
      </rPr>
      <t>(การบันทึกเซลล์ H ให้บันทึกประเภทเป็น 70 =วิทยากร  70% และ 30 ผู้ช่วยวิทยากร 30%)</t>
    </r>
  </si>
  <si>
    <r>
      <rPr>
        <b/>
        <sz val="14"/>
        <color theme="1"/>
        <rFont val="Browallia New"/>
        <charset val="134"/>
      </rPr>
      <t xml:space="preserve">3.2.4 การให้บริการข้อมูลหรือเป็นที่ปรึกษา/ให้คำปรึกษาทางวิชาการและวิชาชีพ  </t>
    </r>
    <r>
      <rPr>
        <sz val="14"/>
        <color theme="1"/>
        <rFont val="Browallia New"/>
        <charset val="134"/>
      </rPr>
      <t>= 3 ชม./สัปดาห์/โครงการ/กิจกรรม และคำนวณตามสัดส่วน</t>
    </r>
    <r>
      <rPr>
        <sz val="14"/>
        <color rgb="FFFF0000"/>
        <rFont val="Browallia New"/>
        <charset val="134"/>
      </rPr>
      <t xml:space="preserve"> (การบันทึกเซลล์ H ให้บันทึกประเภทเป็น 70 =วิทยากร  70% และ 30 ผู้ช่วยวิทยากร 30%)</t>
    </r>
  </si>
  <si>
    <r>
      <rPr>
        <b/>
        <sz val="14"/>
        <color theme="1"/>
        <rFont val="Browallia New"/>
        <charset val="134"/>
      </rPr>
      <t xml:space="preserve">3.2.5 การให้บริการหรือรับจ้างทำวิจัย = </t>
    </r>
    <r>
      <rPr>
        <sz val="14"/>
        <color theme="1"/>
        <rFont val="Browallia New"/>
        <charset val="134"/>
      </rPr>
      <t xml:space="preserve">1-3.5 ชม./สัปดาห์/โครงการ/กิจกรรม (คำนวณไว้สูงสุด 3.5) และคำนวณตามสัดส่วน </t>
    </r>
    <r>
      <rPr>
        <sz val="14"/>
        <color rgb="FFFF0000"/>
        <rFont val="Browallia New"/>
        <charset val="134"/>
      </rPr>
      <t>(การบันทึกเซลล์ H ให้บันทึกประเภทเป็น 70 =วิทยากร  70% และ 30 ผู้ช่วยวิทยากร 30%)</t>
    </r>
  </si>
  <si>
    <r>
      <rPr>
        <b/>
        <sz val="14"/>
        <color theme="1"/>
        <rFont val="Browallia New"/>
        <charset val="134"/>
      </rPr>
      <t>3.2.6 การเขียนทางวิชาการ งานแปล และการผลิตสื่อ</t>
    </r>
    <r>
      <rPr>
        <sz val="14"/>
        <color theme="1"/>
        <rFont val="Browallia New"/>
        <charset val="134"/>
      </rPr>
      <t xml:space="preserve"> = 3 ชม./สัปดาห์/โครงการ/กิจกรรม </t>
    </r>
    <r>
      <rPr>
        <sz val="14"/>
        <color rgb="FFFF0000"/>
        <rFont val="Browallia New"/>
        <charset val="134"/>
      </rPr>
      <t>(การบันทึกเซลล์ H ให้บันทึกประเภทเป็น 70 =วิทยากร  70% และ 30 ผู้ช่วยวิทยากร 30%)</t>
    </r>
  </si>
  <si>
    <t>จำนวนโครงการ</t>
  </si>
  <si>
    <r>
      <rPr>
        <b/>
        <sz val="14"/>
        <color theme="1"/>
        <rFont val="Browallia New"/>
        <charset val="134"/>
      </rPr>
      <t xml:space="preserve">3.2.7 การให้บริการสารสนเทศ และเทคโนโลยีทางการศึกษา </t>
    </r>
    <r>
      <rPr>
        <sz val="14"/>
        <color theme="1"/>
        <rFont val="Browallia New"/>
        <charset val="134"/>
      </rPr>
      <t xml:space="preserve">= 2 ชม./สัปดาห์/โครงการ/กิจกรรม </t>
    </r>
    <r>
      <rPr>
        <sz val="14"/>
        <color rgb="FFFF0000"/>
        <rFont val="Browallia New"/>
        <charset val="134"/>
      </rPr>
      <t>(การบันทึกเซลล์ H ให้บันทึกประเภทเป็น 70 =วิทยากร  70% และ 30 ผู้ช่วยวิทยากร 30%)</t>
    </r>
  </si>
  <si>
    <r>
      <rPr>
        <b/>
        <sz val="14"/>
        <color theme="1"/>
        <rFont val="Browallia New"/>
        <charset val="134"/>
      </rPr>
      <t xml:space="preserve">3.2.8 - 3.2.9 การเป็นวิทยากร และผู้ช่วยวิทยากร </t>
    </r>
    <r>
      <rPr>
        <sz val="14"/>
        <color theme="1"/>
        <rFont val="Browallia New"/>
        <charset val="134"/>
      </rPr>
      <t xml:space="preserve">= คิดตามภาระตามชั่วโมงปฏิบัติจริง / 15 สัปดาห์ และคำนวณตามสัดส่วน </t>
    </r>
    <r>
      <rPr>
        <b/>
        <sz val="14"/>
        <color rgb="FFFF0000"/>
        <rFont val="Browallia New"/>
        <charset val="134"/>
      </rPr>
      <t>(การบันทึกเซลล์ H ให้บันทึกประเภทเป็น 70 =วิทยากร  70% และ 30 ผู้ช่วยวิทยากร 30%)</t>
    </r>
  </si>
  <si>
    <r>
      <rPr>
        <b/>
        <sz val="14"/>
        <color theme="1"/>
        <rFont val="Browallia New"/>
        <charset val="134"/>
      </rPr>
      <t>3.2.10 การเป็นกรรมการภายนอก/</t>
    </r>
    <r>
      <rPr>
        <b/>
        <sz val="14"/>
        <color rgb="FFFF0000"/>
        <rFont val="Browallia New"/>
        <charset val="134"/>
      </rPr>
      <t>อนุกรรมภารภายนอก/</t>
    </r>
    <r>
      <rPr>
        <b/>
        <sz val="14"/>
        <color theme="1"/>
        <rFont val="Browallia New"/>
        <charset val="134"/>
      </rPr>
      <t xml:space="preserve">ผู้ทรงคุณวุฒิภายนอก  </t>
    </r>
    <r>
      <rPr>
        <sz val="14"/>
        <color theme="1"/>
        <rFont val="Browallia New"/>
        <charset val="134"/>
      </rPr>
      <t>= 2 ชม./สัปดาห์/โครงการ/กิจกรรม และคำนวณตามสัดส่วน</t>
    </r>
  </si>
  <si>
    <t>ประเภท</t>
  </si>
  <si>
    <t xml:space="preserve">รวม 3.2 ทั้งสิ้น </t>
  </si>
  <si>
    <r>
      <rPr>
        <b/>
        <sz val="14"/>
        <rFont val="Browallia New"/>
        <charset val="134"/>
      </rPr>
      <t>งานสอนออกอากาศการศึกษาทางไกล</t>
    </r>
    <r>
      <rPr>
        <b/>
        <sz val="14"/>
        <color rgb="FFFF0000"/>
        <rFont val="Browallia New"/>
        <charset val="134"/>
      </rPr>
      <t xml:space="preserve"> /RmutpMOOC หรือได้รับเชิญให้สอนออนไลน์ในระบบ MOOC ของสถาบันอื่น</t>
    </r>
    <r>
      <rPr>
        <b/>
        <sz val="12"/>
        <color rgb="FFFF0000"/>
        <rFont val="Browallia New"/>
        <charset val="134"/>
      </rPr>
      <t>(การบันทึกเซลล์ H ให้บันทึกประเภทเป็น 1 =วิทยากร  70% และ 2 ผู้ช่วยวิทยากร 30%)</t>
    </r>
  </si>
  <si>
    <t xml:space="preserve">รวม 3.3 ทั้งสิ้น </t>
  </si>
  <si>
    <t>รวมภาระงานบริการวิชาการ</t>
  </si>
  <si>
    <t>4. การทำนุบำรุงศิลปวัฒนธรรม</t>
  </si>
  <si>
    <r>
      <rPr>
        <b/>
        <sz val="14"/>
        <color theme="1"/>
        <rFont val="Browallia New"/>
        <charset val="134"/>
      </rPr>
      <t xml:space="preserve">เข้าร่วมในกิจกรรม/โครงการทำนุบำรุงศิลปวัฒนธรรมของมหาวิทยาลัยหรือหน่วยงานภายนอก  </t>
    </r>
    <r>
      <rPr>
        <sz val="14"/>
        <color theme="1"/>
        <rFont val="Browallia New"/>
        <charset val="134"/>
      </rPr>
      <t>= 0.5 ชม./กิจกรรม/โครงการ</t>
    </r>
    <r>
      <rPr>
        <b/>
        <sz val="14"/>
        <color theme="1"/>
        <rFont val="Browallia New"/>
        <charset val="134"/>
      </rPr>
      <t xml:space="preserve"> </t>
    </r>
  </si>
  <si>
    <t>หน่วยงานที่จัด</t>
  </si>
  <si>
    <t>วันเวลาที่เข้าร่วม</t>
  </si>
  <si>
    <t xml:space="preserve">รวม 4.1 ทั้งสิ้น </t>
  </si>
  <si>
    <r>
      <rPr>
        <b/>
        <sz val="14"/>
        <color theme="1"/>
        <rFont val="Browallia New"/>
        <charset val="134"/>
      </rPr>
      <t xml:space="preserve">การเป็นผู้รับผิดชอบในกิจกรรม/โครงการทำนุบำรุงศิลปวัฒนธรรมภายในประเทศ </t>
    </r>
    <r>
      <rPr>
        <sz val="14"/>
        <color theme="1"/>
        <rFont val="Browallia New"/>
        <charset val="134"/>
      </rPr>
      <t>= 1 ชม./กิจกรรม/โครงการ</t>
    </r>
  </si>
  <si>
    <t xml:space="preserve">รวม 4.2 ทั้งสิ้น </t>
  </si>
  <si>
    <r>
      <rPr>
        <b/>
        <sz val="14"/>
        <color theme="1"/>
        <rFont val="Browallia New"/>
        <charset val="134"/>
      </rPr>
      <t xml:space="preserve">การเป็นวิทยากร/ผู้รับผิดชอบ/คณะกรรมการภายในกิจกรรม/โครงการ ของคณะหรือมหาวิทยาลัยหรือหน่วยงานภายนอกประเทศ  </t>
    </r>
    <r>
      <rPr>
        <sz val="14"/>
        <color theme="1"/>
        <rFont val="Browallia New"/>
        <charset val="134"/>
      </rPr>
      <t>= 1.5 ชม./กิจกรรม/โครงการ</t>
    </r>
  </si>
  <si>
    <t xml:space="preserve">รวม 4.3 ทั้งสิ้น </t>
  </si>
  <si>
    <r>
      <rPr>
        <b/>
        <sz val="14"/>
        <color theme="1"/>
        <rFont val="Browallia New"/>
        <charset val="134"/>
      </rPr>
      <t xml:space="preserve">การบูรณาการงานทำนุบำรุงศิลปวัฒนธรรมกับการเรียนการสอน </t>
    </r>
    <r>
      <rPr>
        <sz val="14"/>
        <color theme="1"/>
        <rFont val="Browallia New"/>
        <charset val="134"/>
      </rPr>
      <t xml:space="preserve">= คิดภาระงานตามชม.ที่ปฏิบัติงานจริง หารด้วย 15 หน่วยต่อสัปดาห์  </t>
    </r>
  </si>
  <si>
    <t xml:space="preserve">รวม 4.4 ทั้งสิ้น </t>
  </si>
  <si>
    <t>รวมภาระงานทำนุบำรุงศิลปวัฒนธรรม</t>
  </si>
  <si>
    <t>5. ภาระงานอื่น</t>
  </si>
  <si>
    <t>(นอกเหนือจากภาระงานหลัก ได้แก่ การสอน การวิจัย บริการวิชาการ และทำนุบำรุงศิลปวัฒนธรรม)</t>
  </si>
  <si>
    <r>
      <rPr>
        <b/>
        <sz val="14"/>
        <color theme="1"/>
        <rFont val="Browallia New"/>
        <charset val="134"/>
      </rPr>
      <t xml:space="preserve">เข้าร่วมกิจกรรม/โครงการของคณะหรือมหาวิทยาลัยหรือหน่วยงานภายนอก  </t>
    </r>
    <r>
      <rPr>
        <sz val="14"/>
        <color theme="1"/>
        <rFont val="Browallia New"/>
        <charset val="134"/>
      </rPr>
      <t>= 0.5 ชม./กิจกรรม/โครงการ</t>
    </r>
    <r>
      <rPr>
        <b/>
        <sz val="14"/>
        <color theme="1"/>
        <rFont val="Browallia New"/>
        <charset val="134"/>
      </rPr>
      <t xml:space="preserve"> </t>
    </r>
  </si>
  <si>
    <t xml:space="preserve">รวม 5.1 ทั้งสิ้น </t>
  </si>
  <si>
    <r>
      <rPr>
        <b/>
        <sz val="14"/>
        <rFont val="Browallia New"/>
        <charset val="134"/>
      </rPr>
      <t xml:space="preserve">การเป็นวิทยากร/ผู้รับผิดชอบ/คณะกรรมการ/คณะอนุกรรมการภายในกิจกรรม/โครงการ ของคณะหรือมหาวิทยาลัยหรือหน่วยงานภายใน </t>
    </r>
    <r>
      <rPr>
        <sz val="14"/>
        <rFont val="Browallia New"/>
        <charset val="134"/>
      </rPr>
      <t>= 1 ชม./กิจกรรม/โครงการ</t>
    </r>
  </si>
  <si>
    <t xml:space="preserve">รวม 5.2 ทั้งสิ้น </t>
  </si>
  <si>
    <r>
      <rPr>
        <b/>
        <sz val="14"/>
        <rFont val="Browallia New"/>
        <charset val="134"/>
      </rPr>
      <t xml:space="preserve">การเป็นวิทยากร/ผู้รับผิดชอบ/คณะกรรมการ/คณะอนุกรรมการภายในกิจกรรม/โครงการ ของคณะหรือมหาวิทยาลัยหรือหน่วยงานภายนอกประเทศ  </t>
    </r>
    <r>
      <rPr>
        <sz val="14"/>
        <rFont val="Browallia New"/>
        <charset val="134"/>
      </rPr>
      <t>= 1.5 ชม./กิจกรรม/โครงการ</t>
    </r>
  </si>
  <si>
    <t xml:space="preserve">รวม 5.3 ทั้งสิ้น </t>
  </si>
  <si>
    <r>
      <rPr>
        <b/>
        <sz val="14"/>
        <color theme="1"/>
        <rFont val="Browallia New"/>
        <charset val="134"/>
      </rPr>
      <t xml:space="preserve">การเป็นอาจารย์ที่ปรึกษาชุมนุม/ชมรม  </t>
    </r>
    <r>
      <rPr>
        <sz val="14"/>
        <color theme="1"/>
        <rFont val="Browallia New"/>
        <charset val="134"/>
      </rPr>
      <t>= 1 ชม./กิจกรรม/โครงการ</t>
    </r>
  </si>
  <si>
    <t xml:space="preserve">รวม 5.4  ทั้งสิ้น </t>
  </si>
  <si>
    <t>รวมภาระงานอื่น</t>
  </si>
  <si>
    <t>6. ผลงานทางวิชาการของผู้ดำรงตำแหน่งผู้ช่วยศาสตราจารย์ รองศาสตราจารย์ และศาสตราจารย์</t>
  </si>
  <si>
    <r>
      <rPr>
        <b/>
        <sz val="12"/>
        <color rgb="FFFF0000"/>
        <rFont val="Browallia New"/>
        <charset val="134"/>
      </rPr>
      <t xml:space="preserve">ผู้มีตำแหน่ง ผศ. </t>
    </r>
    <r>
      <rPr>
        <sz val="12"/>
        <color rgb="FFFF0000"/>
        <rFont val="Browallia New"/>
        <charset val="134"/>
      </rPr>
      <t>- ต้องมีบทความวิจัยที่ผ่าน Peer Review ก่อนตีพิมพ์ ในวารสารที่ได้รับการยอมรับ หรือนำเสนอในการประชุมวิชาการ 1 เรื่อง/ปี</t>
    </r>
  </si>
  <si>
    <t xml:space="preserve"> - บทความตีพิมพ์เผยแพร่ 2 เรื่อง/ปี</t>
  </si>
  <si>
    <t xml:space="preserve"> - นวัตกรรม/สิ่งประดิษฐ์ 1 เรื่ง/ปี</t>
  </si>
  <si>
    <t xml:space="preserve"> - บริการวิชาการที่ ม. และคณะเห็นชอบ ไม่น้อยกว่า 3 ครั้ง/ปี</t>
  </si>
  <si>
    <t xml:space="preserve"> -เอกสารประกอบการสอน/เอกสารคำสอน/หนังสือ/ตำรา 1 ผลงาน</t>
  </si>
  <si>
    <t xml:space="preserve"> - คู่มือปฏิบัติการ 1 รายวิชา</t>
  </si>
  <si>
    <t xml:space="preserve"> - สิทธิบัตร อนุสิทธิบัตร ลิขสิทธิ์ 1 คำขอ ต่อปี</t>
  </si>
  <si>
    <r>
      <rPr>
        <b/>
        <sz val="12"/>
        <color rgb="FFFF0000"/>
        <rFont val="Browallia New"/>
        <charset val="134"/>
      </rPr>
      <t xml:space="preserve">ผู้มีตำแหน่ง รศ. </t>
    </r>
    <r>
      <rPr>
        <sz val="12"/>
        <color rgb="FFFF0000"/>
        <rFont val="Browallia New"/>
        <charset val="134"/>
      </rPr>
      <t>- ต้องมีบทความวิจัยที่ผ่าน Peer Review ก่อนตีพิมพ์ ในวารสารที่ได้รบการยอมรบ รือนำเสนอในการประชุมวิชาการ 1 เรื่อง/ปี</t>
    </r>
  </si>
  <si>
    <t xml:space="preserve"> - นวัตกรรม/สิ่งประดิษฐ์ 2 ผลงานต่อ 3 ปี</t>
  </si>
  <si>
    <t xml:space="preserve"> - บริการวิชาการที่ ม. และคณะเห็นชอบ ไม่น้อยกว่า 6 ครั้ง/ปี</t>
  </si>
  <si>
    <t xml:space="preserve"> - เอกสารประกอบการสอน/เอกสารคำสอน/หนังสือ/ตำรา 1 ผลงาน</t>
  </si>
  <si>
    <t>ระดับ TCI / นานาชาติ</t>
  </si>
  <si>
    <t>7. งานด้านบริหารคณะเทคโนโลยีสื่อสารมวลชน มหาวิทยาลัยเทคโนโลยีราชมงคลพระนคร</t>
  </si>
  <si>
    <t>การคิดภาระงานบริหาร</t>
  </si>
  <si>
    <t xml:space="preserve"> - รองคณบดี = 20 ชม./สัปดาห์</t>
  </si>
  <si>
    <t xml:space="preserve"> - ผู้ช่วยคณบดี / หัวหน้าสาขา = 12 ชม./สัปดาห์</t>
  </si>
  <si>
    <t xml:space="preserve"> - กรรมการสภามหาวิทยาลัย / สภาวิชาการ / สภาคณาจารย์และข้าราชการ = 3 ชม./สัปดาห์</t>
  </si>
  <si>
    <t xml:space="preserve"> - หัวหน้างาน = 6 ชม./สัปดาห์</t>
  </si>
  <si>
    <t xml:space="preserve"> - อาจารย์ผู้รับผิดชอบหลักสูตร = 8 ชม./สัปดาห์</t>
  </si>
  <si>
    <t xml:space="preserve"> - งานพัฒนาองค์กรของหน่วยงานหรือส่วนกลางอื่น คิดได้ไม่เกิน 3 ชม./สัปดาห์</t>
  </si>
  <si>
    <t>หมายเหตุ กรรมการที่เป็นโดยตำแหน่งไม่นำมาคิดเป็นภาระงาน</t>
  </si>
  <si>
    <t>ตำแหน่ง</t>
  </si>
  <si>
    <t>ระยะเวลาดำรงตำแหน่ง (เดือน) ในรอบประเมิน</t>
  </si>
  <si>
    <t xml:space="preserve"> ที่ใส่ไว้เป็นเพียงตัวอย่าง หากไม่ใช่ผู้บริหารให้ลบทิ้ง</t>
  </si>
  <si>
    <t>รวมภาระงานบริหาร</t>
  </si>
  <si>
    <t>รายงานหลักฐานเพื่อรับการปฏิบัติราชการของบุคลากรสายวิชาการ</t>
  </si>
  <si>
    <t>สรุปผลการประเมิน</t>
  </si>
  <si>
    <t>สรุปภาระงาน</t>
  </si>
  <si>
    <t>ภาระงานขั้นต่ำ</t>
  </si>
  <si>
    <t>การนับภาระงานสูงสุด</t>
  </si>
  <si>
    <t>ผลดำเนินการ</t>
  </si>
  <si>
    <t>ผลประเมิน</t>
  </si>
  <si>
    <t>ภาระงานวิจัยและงานวิชาการอื่น</t>
  </si>
  <si>
    <t>ภาระงานบริการวิชาการ</t>
  </si>
  <si>
    <t>ภาระงานทำนุบำรุงศิลปวัฒนธรรม</t>
  </si>
  <si>
    <t>ภาระงานอื่น</t>
  </si>
  <si>
    <t>รวมภาระงานอาจารย์</t>
  </si>
  <si>
    <t>ผลงานทางวิชาการของผู้ดำรงตำแหน่งผู้ช่วยศาสตราจารย์ รองศาสตราจารย์ และศาสตราจารย์</t>
  </si>
  <si>
    <t>ภาระงานของกลุ่มผู้บริหารและการเป็นคณะกรรมการตามประกาศฯ มหาวิทยาลัย</t>
  </si>
  <si>
    <t xml:space="preserve"> * อาจารย์ที่ไม่มีตำแหน่งบริหาร ให้ลบตัวอย่างใน Sheet งานบริหาร</t>
  </si>
  <si>
    <t>รวมภาระงานทั้งสิ้น</t>
  </si>
  <si>
    <t>ผลรวมการคำนวณตามเกณฑ์ภาระงาน</t>
  </si>
  <si>
    <t>อาจารย์</t>
  </si>
  <si>
    <r>
      <rPr>
        <sz val="15"/>
        <color indexed="8"/>
        <rFont val="Wingdings 2"/>
        <charset val="2"/>
      </rPr>
      <t>£</t>
    </r>
    <r>
      <rPr>
        <sz val="15"/>
        <color indexed="8"/>
        <rFont val="TH SarabunPSK"/>
        <charset val="134"/>
      </rPr>
      <t xml:space="preserve"> 0.70 (ภาระงานไม่เป็นไปตามเกณฑ์ภาระงานขั้นต่ำ) </t>
    </r>
  </si>
  <si>
    <r>
      <rPr>
        <sz val="15"/>
        <rFont val="Wingdings 2"/>
        <charset val="2"/>
      </rPr>
      <t>£</t>
    </r>
    <r>
      <rPr>
        <sz val="15"/>
        <rFont val="TH SarabunPSK"/>
        <charset val="134"/>
      </rPr>
      <t xml:space="preserve"> 0.90 (ภาระงานระหว่าง 35 - 39.49 ชั่วโมง/สัปดาห์) </t>
    </r>
  </si>
  <si>
    <r>
      <rPr>
        <sz val="15"/>
        <rFont val="Wingdings 2"/>
        <charset val="2"/>
      </rPr>
      <t>£</t>
    </r>
    <r>
      <rPr>
        <sz val="15"/>
        <rFont val="TH SarabunPSK"/>
        <charset val="134"/>
      </rPr>
      <t xml:space="preserve"> 0.95 (ภาระงานระหว่าง 39.50 - 44.49 ชั่วโมง/สัปดาห์)</t>
    </r>
  </si>
  <si>
    <r>
      <rPr>
        <sz val="15"/>
        <color indexed="8"/>
        <rFont val="Wingdings 2"/>
        <charset val="2"/>
      </rPr>
      <t>£</t>
    </r>
    <r>
      <rPr>
        <sz val="15"/>
        <color indexed="8"/>
        <rFont val="TH SarabunPSK"/>
        <charset val="134"/>
      </rPr>
      <t xml:space="preserve"> 1.00 (ภาระงานระหว่าง 44.50 ชั่วโมง/สัปดาห์ขึ้นไป) </t>
    </r>
  </si>
  <si>
    <t>ผู้ช่วยศาสตราจารย์</t>
  </si>
  <si>
    <r>
      <rPr>
        <sz val="15"/>
        <color indexed="8"/>
        <rFont val="Wingdings 2"/>
        <charset val="2"/>
      </rPr>
      <t>£</t>
    </r>
    <r>
      <rPr>
        <sz val="15"/>
        <color indexed="8"/>
        <rFont val="TH SarabunPSK"/>
        <charset val="134"/>
      </rPr>
      <t xml:space="preserve"> 0.90 (ไม่มีผลงานทางวิชาการ หรือมีผลงานทางวิชาการไม่สมบูรณ์) </t>
    </r>
  </si>
  <si>
    <r>
      <rPr>
        <sz val="15"/>
        <color indexed="8"/>
        <rFont val="Wingdings 2"/>
        <charset val="2"/>
      </rPr>
      <t>£</t>
    </r>
    <r>
      <rPr>
        <sz val="15"/>
        <color indexed="8"/>
        <rFont val="TH SarabunPSK"/>
        <charset val="134"/>
      </rPr>
      <t xml:space="preserve"> 1.00 (มีผลงานตามวิชาการครบตามประกาศมหาวิทยาลัยฯ ข้อ 5) </t>
    </r>
  </si>
  <si>
    <t>ลงชื่อ ..................................................................... ผู้รับการประเมิน</t>
  </si>
  <si>
    <t>ตำแหน่ง ………………………………………………….</t>
  </si>
  <si>
    <t xml:space="preserve">   ........................../............................../..................</t>
  </si>
  <si>
    <t>ลงชื่อ ..................................................................... ผู้ประเมิน</t>
  </si>
  <si>
    <t xml:space="preserve">ชื่อ-สกุล  </t>
  </si>
  <si>
    <t xml:space="preserve">ชื่อ-สกุล </t>
  </si>
  <si>
    <r>
      <t xml:space="preserve">ช่อง H4 (สีเหลือง) สำหรับ "ผู้อำนวยการแผนงาน" ให้พิมพ์คำว่า </t>
    </r>
    <r>
      <rPr>
        <b/>
        <sz val="14"/>
        <color rgb="FFFF0000"/>
        <rFont val="TH Sarabun New"/>
        <family val="2"/>
      </rPr>
      <t xml:space="preserve">"ผอ." </t>
    </r>
    <r>
      <rPr>
        <sz val="14"/>
        <color rgb="FFFF0000"/>
        <rFont val="TH Sarabun New"/>
        <family val="2"/>
      </rPr>
      <t xml:space="preserve">และ "ผู้ช่วยนักวิจัย" ให้พิมพ์คำว่า </t>
    </r>
    <r>
      <rPr>
        <b/>
        <sz val="14"/>
        <color rgb="FFFF0000"/>
        <rFont val="TH Sarabun New"/>
        <family val="2"/>
      </rPr>
      <t>"ผช."</t>
    </r>
    <r>
      <rPr>
        <sz val="14"/>
        <color rgb="FFFF0000"/>
        <rFont val="TH Sarabun New"/>
        <family val="2"/>
      </rPr>
      <t xml:space="preserve"> ในส่วนของ % รับผิดชอบ ส่วนหัวหน้าโครงการวิจัยและผู้ร่วมวิจัยให้บันทึกเป็นสัดส่วนการทำวิจัย เช่น ร้อยละ 60 ให้บันทึกเป็น 60</t>
    </r>
  </si>
  <si>
    <r>
      <t>งานวิชาการอื่น เช่น งานพัฒนาตำรา/บทความวิชาการ/บทความวิจัย/สิ่งประดิษฐ์</t>
    </r>
    <r>
      <rPr>
        <sz val="14"/>
        <color rgb="FF000000"/>
        <rFont val="TH Sarabun New"/>
        <family val="2"/>
      </rPr>
      <t xml:space="preserve"> (1 ผลงาน นับได้ 2 รอบประเมิน)</t>
    </r>
  </si>
  <si>
    <r>
      <rPr>
        <b/>
        <sz val="14"/>
        <color theme="1"/>
        <rFont val="TH Sarabun New"/>
        <family val="2"/>
      </rPr>
      <t>2.3.8 ผลงานที่ได้รับการจดลิขสิทธิ์</t>
    </r>
    <r>
      <rPr>
        <sz val="14"/>
        <color theme="1"/>
        <rFont val="TH Sarabun New"/>
        <family val="2"/>
      </rPr>
      <t xml:space="preserve"> = 1.00 ชม./สัปดาห์</t>
    </r>
    <r>
      <rPr>
        <sz val="14"/>
        <color rgb="FFFF0000"/>
        <rFont val="TH Sarabun New"/>
        <family val="2"/>
      </rPr>
      <t xml:space="preserve"> (กรุณาระบุวันที่ได้รับการจดลิขสิทธิ์)</t>
    </r>
  </si>
  <si>
    <r>
      <rPr>
        <b/>
        <sz val="14"/>
        <color theme="1"/>
        <rFont val="TH Sarabun New"/>
        <family val="2"/>
      </rPr>
      <t xml:space="preserve">2.3.9 ผลงานที่ได้รับการจดอนุสิทธิบัตร </t>
    </r>
    <r>
      <rPr>
        <sz val="14"/>
        <color theme="1"/>
        <rFont val="TH Sarabun New"/>
        <family val="2"/>
      </rPr>
      <t>= 1.50 ชม./สัปดาห์</t>
    </r>
    <r>
      <rPr>
        <sz val="14"/>
        <color rgb="FFFF0000"/>
        <rFont val="TH Sarabun New"/>
        <family val="2"/>
      </rPr>
      <t xml:space="preserve"> (กรุณาระบุวันที่ได้รับการจดอนุสิทธิบัตร)</t>
    </r>
  </si>
  <si>
    <r>
      <rPr>
        <b/>
        <sz val="14"/>
        <color theme="1"/>
        <rFont val="TH Sarabun New"/>
        <family val="2"/>
      </rPr>
      <t xml:space="preserve">2.3.10 ผลงานที่ได้รับการจดสิทธิบัตร </t>
    </r>
    <r>
      <rPr>
        <sz val="14"/>
        <color theme="1"/>
        <rFont val="TH Sarabun New"/>
        <family val="2"/>
      </rPr>
      <t>= 3.00 ชม./สัปดาห์</t>
    </r>
    <r>
      <rPr>
        <sz val="14"/>
        <color rgb="FFFF0000"/>
        <rFont val="TH Sarabun New"/>
        <family val="2"/>
      </rPr>
      <t xml:space="preserve"> (กรุณาระบุวันที่ได้รับการจดสิทธิบัตร)</t>
    </r>
  </si>
  <si>
    <r>
      <rPr>
        <b/>
        <sz val="14"/>
        <color theme="1"/>
        <rFont val="TH Sarabun New"/>
        <family val="2"/>
      </rPr>
      <t xml:space="preserve">2.3.11 ผลงานวิชาการรับใช้สังคมที่ได้รบการประเมินเกณฑ์การขอตำแหน่งวิชาการแล้ว </t>
    </r>
    <r>
      <rPr>
        <sz val="14"/>
        <color theme="1"/>
        <rFont val="TH Sarabun New"/>
        <family val="2"/>
      </rPr>
      <t>= 3 ชม./สัปดาห์</t>
    </r>
    <r>
      <rPr>
        <sz val="14"/>
        <color rgb="FFFF0000"/>
        <rFont val="TH Sarabun New"/>
        <family val="2"/>
      </rPr>
      <t xml:space="preserve"> </t>
    </r>
  </si>
  <si>
    <r>
      <rPr>
        <b/>
        <sz val="14"/>
        <color theme="1"/>
        <rFont val="TH Sarabun New"/>
        <family val="2"/>
      </rPr>
      <t>2.3.12 ผลงานวิจัยที่หน่วยงานหรือองค์กรระดับชาติจ้างดำเนินการ</t>
    </r>
    <r>
      <rPr>
        <sz val="14"/>
        <color theme="1"/>
        <rFont val="TH Sarabun New"/>
        <family val="2"/>
      </rPr>
      <t xml:space="preserve"> = 3.00 ชม./สัปดาห์</t>
    </r>
    <r>
      <rPr>
        <sz val="14"/>
        <color rgb="FFFF0000"/>
        <rFont val="TH Sarabun New"/>
        <family val="2"/>
      </rPr>
      <t xml:space="preserve"> (กรุณาระบุหน่วยงานลงทุนที่ได้รับสนับสนุน)</t>
    </r>
  </si>
  <si>
    <r>
      <rPr>
        <b/>
        <sz val="14"/>
        <color theme="1"/>
        <rFont val="TH Sarabun New"/>
        <family val="2"/>
      </rPr>
      <t xml:space="preserve">2.3.13 ผลงานค้นพบพันธุ์พืช พันธุ์สัตว์ที่ค้นพบใหม่ และได้รับการจดทะเบียน </t>
    </r>
    <r>
      <rPr>
        <sz val="14"/>
        <color theme="1"/>
        <rFont val="TH Sarabun New"/>
        <family val="2"/>
      </rPr>
      <t>= 3.00 ชม./สัปดาห์</t>
    </r>
    <r>
      <rPr>
        <sz val="14"/>
        <color rgb="FFFF0000"/>
        <rFont val="TH Sarabun New"/>
        <family val="2"/>
      </rPr>
      <t xml:space="preserve"> </t>
    </r>
  </si>
  <si>
    <r>
      <rPr>
        <b/>
        <sz val="14"/>
        <color theme="1"/>
        <rFont val="TH Sarabun New"/>
        <family val="2"/>
      </rPr>
      <t xml:space="preserve">2.3.14 ตำราหรือหนังสือที่ผ่านการพิจารณาตามเกณฑ์การขอตำแหน่งทางวิชาการแล้ว </t>
    </r>
    <r>
      <rPr>
        <sz val="14"/>
        <color theme="1"/>
        <rFont val="TH Sarabun New"/>
        <family val="2"/>
      </rPr>
      <t>= 3.00 ชม./สัปดาห์</t>
    </r>
    <r>
      <rPr>
        <sz val="14"/>
        <color rgb="FFFF0000"/>
        <rFont val="TH Sarabun New"/>
        <family val="2"/>
      </rPr>
      <t xml:space="preserve"> </t>
    </r>
  </si>
  <si>
    <r>
      <rPr>
        <b/>
        <sz val="14"/>
        <color theme="1"/>
        <rFont val="TH Sarabun New"/>
        <family val="2"/>
      </rPr>
      <t>2.3.15 ตำรา/หนังสือ/เอกสารประกอบการสอน ที่ได้รับการประเมินผ่านเกณฑ์การขอตำแหน่งทางวิชาการแล้ว หรือที่ผ่านการประเมินตามเกณฑ์การขอตำแหน่งทางวิชาการ แต่ไม่ได้นำมายื่นขอ</t>
    </r>
    <r>
      <rPr>
        <sz val="14"/>
        <color theme="1"/>
        <rFont val="TH Sarabun New"/>
        <family val="2"/>
      </rPr>
      <t xml:space="preserve"> = 3.00 ชม./สัปดาห์</t>
    </r>
    <r>
      <rPr>
        <sz val="14"/>
        <color rgb="FFFF0000"/>
        <rFont val="TH Sarabun New"/>
        <family val="2"/>
      </rPr>
      <t xml:space="preserve"> (กรุณาเขียนในลักษณะการอ้างอิงตามหลักบรรณานุกรม)</t>
    </r>
  </si>
  <si>
    <r>
      <rPr>
        <b/>
        <sz val="14"/>
        <color theme="1"/>
        <rFont val="TH Sarabun New"/>
        <family val="2"/>
      </rPr>
      <t xml:space="preserve">2.3.16 เอกสารประกอบการสอนหรือเอกสารคำสอนที่ได้รับการประเมินผ่านเกณฑ์การขอตำแหน่งทางวิชาการ </t>
    </r>
    <r>
      <rPr>
        <sz val="14"/>
        <color theme="1"/>
        <rFont val="TH Sarabun New"/>
        <family val="2"/>
      </rPr>
      <t>= 3.00 ชม./สัปดาห์</t>
    </r>
    <r>
      <rPr>
        <sz val="14"/>
        <color rgb="FFFF0000"/>
        <rFont val="TH Sarabun New"/>
        <family val="2"/>
      </rPr>
      <t xml:space="preserve"> </t>
    </r>
  </si>
  <si>
    <r>
      <t>การเผยแพร่ผลงานงานสร้างสรรค์และ</t>
    </r>
    <r>
      <rPr>
        <b/>
        <sz val="14"/>
        <color rgb="FF7030A0"/>
        <rFont val="TH Sarabun New"/>
        <family val="2"/>
      </rPr>
      <t>การจัดการความรู้ (KM)</t>
    </r>
  </si>
  <si>
    <r>
      <t>2.4.1 งานสร้างสรรค์</t>
    </r>
    <r>
      <rPr>
        <b/>
        <sz val="14"/>
        <color rgb="FF7030A0"/>
        <rFont val="TH Sarabun New"/>
        <family val="2"/>
      </rPr>
      <t xml:space="preserve">และการจัดการความรู้ (KM) </t>
    </r>
    <r>
      <rPr>
        <b/>
        <sz val="14"/>
        <color theme="1"/>
        <rFont val="TH Sarabun New"/>
        <family val="2"/>
      </rPr>
      <t>ที่เผยแพร่ลักษณะใดลักษณะหนึ่ง/ Online</t>
    </r>
    <r>
      <rPr>
        <sz val="14"/>
        <color theme="1"/>
        <rFont val="TH Sarabun New"/>
        <family val="2"/>
      </rPr>
      <t xml:space="preserve"> = 0.50 ชม./สัปดาห์ </t>
    </r>
    <r>
      <rPr>
        <sz val="14"/>
        <color rgb="FFFF0000"/>
        <rFont val="TH Sarabun New"/>
        <family val="2"/>
      </rPr>
      <t>(กรุณาระบุเวลาสถานที่ หรือลิงค์ที่แสดงการเผยแพร่ให้ชัดเจน)</t>
    </r>
  </si>
  <si>
    <r>
      <t>2.4.2 งานสร้างสรรค์</t>
    </r>
    <r>
      <rPr>
        <b/>
        <sz val="14"/>
        <color rgb="FF7030A0"/>
        <rFont val="TH Sarabun New"/>
        <family val="2"/>
      </rPr>
      <t xml:space="preserve">และการจัดการความรู้ (KM) </t>
    </r>
    <r>
      <rPr>
        <b/>
        <sz val="14"/>
        <color theme="1"/>
        <rFont val="TH Sarabun New"/>
        <family val="2"/>
      </rPr>
      <t xml:space="preserve">ที่เผยแพร่ระดับสถาบัน </t>
    </r>
    <r>
      <rPr>
        <sz val="14"/>
        <color theme="1"/>
        <rFont val="TH Sarabun New"/>
        <family val="2"/>
      </rPr>
      <t xml:space="preserve">= 1.00 ชม./สัปดาห์ </t>
    </r>
    <r>
      <rPr>
        <sz val="14"/>
        <color rgb="FFFF0000"/>
        <rFont val="TH Sarabun New"/>
        <family val="2"/>
      </rPr>
      <t>(กรุณาระบุเวลาสถานที่ หน่วยงานที่รับผิดชอบให้ชัดเจน)</t>
    </r>
  </si>
  <si>
    <r>
      <t>2.4.3 งานสร้างสรรค์</t>
    </r>
    <r>
      <rPr>
        <b/>
        <sz val="14"/>
        <color rgb="FF7030A0"/>
        <rFont val="TH Sarabun New"/>
        <family val="2"/>
      </rPr>
      <t xml:space="preserve">และการจัดการความรู้ (KM) </t>
    </r>
    <r>
      <rPr>
        <b/>
        <sz val="14"/>
        <color theme="1"/>
        <rFont val="TH Sarabun New"/>
        <family val="2"/>
      </rPr>
      <t xml:space="preserve">ที่เผยแพร่ระดับชาติ </t>
    </r>
    <r>
      <rPr>
        <sz val="14"/>
        <color theme="1"/>
        <rFont val="TH Sarabun New"/>
        <family val="2"/>
      </rPr>
      <t>= 1.50 ชม./สัปดาห์</t>
    </r>
    <r>
      <rPr>
        <b/>
        <sz val="14"/>
        <color theme="1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(กรุณาระบุเวลาสถานที่ หน่วยงานที่รับผิดชอบให้ชัดเจน)</t>
    </r>
  </si>
  <si>
    <r>
      <t>2.4.4 งานสร้างสรรค์</t>
    </r>
    <r>
      <rPr>
        <b/>
        <sz val="14"/>
        <color rgb="FF7030A0"/>
        <rFont val="TH Sarabun New"/>
        <family val="2"/>
      </rPr>
      <t xml:space="preserve">และการจัดการความรู้ (KM) </t>
    </r>
    <r>
      <rPr>
        <b/>
        <sz val="14"/>
        <color theme="1"/>
        <rFont val="TH Sarabun New"/>
        <family val="2"/>
      </rPr>
      <t xml:space="preserve">ที่เผยแพร่ระดับนานาชาติ </t>
    </r>
    <r>
      <rPr>
        <sz val="14"/>
        <color theme="1"/>
        <rFont val="TH Sarabun New"/>
        <family val="2"/>
      </rPr>
      <t xml:space="preserve">= 2.00 ชม./สัปดาห์ </t>
    </r>
    <r>
      <rPr>
        <sz val="14"/>
        <color rgb="FFFF0000"/>
        <rFont val="TH Sarabun New"/>
        <family val="2"/>
      </rPr>
      <t>(กรุณาระบุเวลาสถานที่ หน่วยงานที่รับผิดชอบให้ชัดเจน)</t>
    </r>
  </si>
  <si>
    <r>
      <t xml:space="preserve">2.5 การนำวิจัยไปใช้ประโยชน์ภายนอกมหาวิทยาลัย </t>
    </r>
    <r>
      <rPr>
        <sz val="14"/>
        <color theme="1"/>
        <rFont val="TH Sarabun New"/>
        <family val="2"/>
      </rPr>
      <t>= 2.00 ชม./สัปดาห์</t>
    </r>
    <r>
      <rPr>
        <b/>
        <sz val="14"/>
        <color theme="1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(กรุณารระบุรายละเอียดให้ชัดเจน) และสัดส่วนการทำวิจัย</t>
    </r>
  </si>
  <si>
    <r>
      <t xml:space="preserve">2.6 การบูรณาการงานวิจัยกับการเรียนการสอน </t>
    </r>
    <r>
      <rPr>
        <sz val="14"/>
        <color theme="1"/>
        <rFont val="TH Sarabun New"/>
        <family val="2"/>
      </rPr>
      <t>= คำนวณจากจำนวนชั่วโมงที่มีการบูรณาการจริง หารด้วย 15 สัปดาห์</t>
    </r>
    <r>
      <rPr>
        <b/>
        <sz val="14"/>
        <color theme="1"/>
        <rFont val="TH Sarabun New"/>
        <family val="2"/>
      </rPr>
      <t xml:space="preserve"> </t>
    </r>
    <r>
      <rPr>
        <sz val="12"/>
        <color rgb="FFFF0000"/>
        <rFont val="TH Sarabun New"/>
        <family val="2"/>
      </rPr>
      <t xml:space="preserve">(กรุณาระบุรายละเอียดให้ชัดเจน ได้แก่ หัวข้อ ปี และเจ้าของผลงานวิจัย + รายวิชา และสัปดาห์ที่บูรณาการ โดยจะต้องปรากฎใน มคอ. 3 หรือ 5 ) </t>
    </r>
  </si>
  <si>
    <t>รอบที่ 1 ระหว่าง 1 เมษายน - 30 กันยายน 2569</t>
  </si>
  <si>
    <t xml:space="preserve"> </t>
  </si>
  <si>
    <t>รวม 1.6 ทั้งสิ้น</t>
  </si>
  <si>
    <t>2569</t>
  </si>
  <si>
    <t>ระบุเลข 1หรือ2</t>
  </si>
  <si>
    <r>
      <rPr>
        <b/>
        <sz val="14"/>
        <rFont val="TH Sarabun New"/>
        <family val="2"/>
      </rPr>
      <t>2.1.6 การจัดทำโครงร่างงานวิจัย</t>
    </r>
    <r>
      <rPr>
        <b/>
        <sz val="14"/>
        <color rgb="FFFF0000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(ผู้เขียนหลักให้บันทึก 1 และผู้เชียนร่วมให้บันทึก 2 ในช่องสีเหลือง)</t>
    </r>
  </si>
  <si>
    <r>
      <t xml:space="preserve">2.3.1 การเข้าร่วมประชุมสัมมนาทางวิชาการที่ได้รับอนุมัติจากหน่วยงาน </t>
    </r>
    <r>
      <rPr>
        <sz val="14"/>
        <color theme="1"/>
        <rFont val="TH Sarabun New"/>
        <family val="2"/>
      </rPr>
      <t xml:space="preserve">= 0.50 ชม./สัปดาห์ </t>
    </r>
    <r>
      <rPr>
        <sz val="14"/>
        <color rgb="FFFF0000"/>
        <rFont val="TH Sarabun New"/>
        <family val="2"/>
      </rPr>
      <t>(กรุณาระบุเวลาสถานที่ หน่วยงานที่รับผิดชอบให้ชัดเจน)</t>
    </r>
    <r>
      <rPr>
        <b/>
        <sz val="14"/>
        <color theme="1"/>
        <rFont val="TH Sarabun New"/>
        <family val="2"/>
      </rPr>
      <t xml:space="preserve"> ระบุจำนวนครั้งในช่องสีเหลือง</t>
    </r>
  </si>
  <si>
    <r>
      <t xml:space="preserve">2.3.2 บทความวิจัยหรือบทความวิชาการ </t>
    </r>
    <r>
      <rPr>
        <b/>
        <sz val="14"/>
        <color rgb="FFFF0000"/>
        <rFont val="TH Sarabun New"/>
        <family val="2"/>
      </rPr>
      <t>ฉบับร่าง</t>
    </r>
    <r>
      <rPr>
        <b/>
        <sz val="14"/>
        <color theme="1"/>
        <rFont val="TH Sarabun New"/>
        <family val="2"/>
      </rPr>
      <t xml:space="preserve"> พร้อมเผยแพร่ </t>
    </r>
    <r>
      <rPr>
        <sz val="14"/>
        <color theme="1"/>
        <rFont val="TH Sarabun New"/>
        <family val="2"/>
      </rPr>
      <t xml:space="preserve">= 0.25-0.5 ชม/สัปดาห์ </t>
    </r>
    <r>
      <rPr>
        <sz val="14"/>
        <color rgb="FFFF0000"/>
        <rFont val="TH Sarabun New"/>
        <family val="2"/>
      </rPr>
      <t>(กรุณาเขียนในลักษณะการอ้างอิงตามหลักบรรณานุกรม)</t>
    </r>
    <r>
      <rPr>
        <sz val="14"/>
        <color rgb="FF7030A0"/>
        <rFont val="TH Sarabun New"/>
        <family val="2"/>
      </rPr>
      <t xml:space="preserve"> หมายเหตุ หัวข้อบทบาท 1 = ผู้เขียนหลัก = 0.50, 2 = ผู้เขียนร่วม = 0.25 ระบุเลข 1 หรือ 2 ในช่องสีเหลือง)</t>
    </r>
    <r>
      <rPr>
        <b/>
        <sz val="14"/>
        <color theme="1"/>
        <rFont val="TH Sarabun New"/>
        <family val="2"/>
      </rPr>
      <t xml:space="preserve">)  </t>
    </r>
  </si>
  <si>
    <r>
      <t xml:space="preserve">2.3.3 บทความวิจัยฉบับสมบูรณ์ เนื่องในการประชุมวิชาการระดับชาติ </t>
    </r>
    <r>
      <rPr>
        <sz val="14"/>
        <color theme="1"/>
        <rFont val="TH Sarabun New"/>
        <family val="2"/>
      </rPr>
      <t xml:space="preserve">= 0.75 ชม./สัปดาห์ </t>
    </r>
    <r>
      <rPr>
        <sz val="14"/>
        <color rgb="FFFF0000"/>
        <rFont val="TH Sarabun New"/>
        <family val="2"/>
      </rPr>
      <t>(กรุณาเขียนในลักษณะการอ้างอิงตามหลักบรรณานุกรม)</t>
    </r>
    <r>
      <rPr>
        <sz val="14"/>
        <color rgb="FF7030A0"/>
        <rFont val="TH Sarabun New"/>
        <family val="2"/>
      </rPr>
      <t xml:space="preserve"> หมายเหตุ หัวข้อบทบาท 1 = ผู้เขียนหลัก = 0.75, 2 = ผู้เขียนร่วม = 0.25</t>
    </r>
    <r>
      <rPr>
        <b/>
        <sz val="14"/>
        <color theme="1"/>
        <rFont val="TH Sarabun New"/>
        <family val="2"/>
      </rPr>
      <t>) ระบุตัวเลข และจำนวนผลงาน</t>
    </r>
  </si>
  <si>
    <r>
      <rPr>
        <b/>
        <sz val="14"/>
        <color theme="1"/>
        <rFont val="TH Sarabun New"/>
        <family val="2"/>
      </rPr>
      <t xml:space="preserve">2.3.5 บทความวิจัย/วิชาการฉบับสมบูรณ์ สำหรับวารสาร TCI กลุ่ม 2 </t>
    </r>
    <r>
      <rPr>
        <sz val="14"/>
        <color theme="1"/>
        <rFont val="TH Sarabun New"/>
        <family val="2"/>
      </rPr>
      <t>= 2.00 ชม./สัปดาห์</t>
    </r>
    <r>
      <rPr>
        <sz val="14"/>
        <color rgb="FFFF0000"/>
        <rFont val="TH Sarabun New"/>
        <family val="2"/>
      </rPr>
      <t xml:space="preserve"> (กรุณาเขียนในลักษณะการอ้างอิงตามหลักบรรณานุกรม) </t>
    </r>
    <r>
      <rPr>
        <sz val="14"/>
        <color rgb="FF7030A0"/>
        <rFont val="TH Sarabun New"/>
        <family val="2"/>
      </rPr>
      <t>หมายเหตุ หัวข้อบทบาท 1 = ผู้เขียนหลัก = 2 ชม /  2 = ผู้เขียนร่วม =1.5 ชม</t>
    </r>
  </si>
  <si>
    <r>
      <rPr>
        <b/>
        <sz val="14"/>
        <color theme="1"/>
        <rFont val="TH Sarabun New"/>
        <family val="2"/>
      </rPr>
      <t>2.3.4 บทความวิจัย/วิชาการฉบับสมบูรณ์ สำหรับวารสารที่ไม่อยู่ในฐาน</t>
    </r>
    <r>
      <rPr>
        <sz val="14"/>
        <color theme="1"/>
        <rFont val="TH Sarabun New"/>
        <family val="2"/>
      </rPr>
      <t xml:space="preserve"> = 1.50 ชม./สัปดาห์</t>
    </r>
    <r>
      <rPr>
        <sz val="14"/>
        <color rgb="FFFF0000"/>
        <rFont val="TH Sarabun New"/>
        <family val="2"/>
      </rPr>
      <t xml:space="preserve"> (กรุณาเขียนในลักษณะการอ้างอิงตามหลักบรรณานุกรม) </t>
    </r>
    <r>
      <rPr>
        <sz val="14"/>
        <color rgb="FF7030A0"/>
        <rFont val="TH Sarabun New"/>
        <family val="2"/>
      </rPr>
      <t>หมายเหตุ หัวข้อบทบาท 1 = ผู้เขียนหลัก =1.5 ชม / 2 = ผู้เขียนร่วม = 1 ชม.</t>
    </r>
  </si>
  <si>
    <r>
      <rPr>
        <b/>
        <sz val="14"/>
        <color theme="1"/>
        <rFont val="TH Sarabun New"/>
        <family val="2"/>
      </rPr>
      <t xml:space="preserve">2.3.6 บทความวิจัย/วิชาการฉบับสมบูรณ์ สำหรับวารสาร TCI กลุ่ม 1 และนานาชาติที่ไม่อยู่ในฐาน ต้องไม่อยู่ใน Beall's List       </t>
    </r>
    <r>
      <rPr>
        <sz val="14"/>
        <color theme="1"/>
        <rFont val="TH Sarabun New"/>
        <family val="2"/>
      </rPr>
      <t>= 2.50 ชม./สัปดาห์</t>
    </r>
    <r>
      <rPr>
        <sz val="14"/>
        <color rgb="FFFF0000"/>
        <rFont val="TH Sarabun New"/>
        <family val="2"/>
      </rPr>
      <t xml:space="preserve"> (กรุณาเขียนในลักษณะการอ้างอิงตามหลักบรรณานุกรม)</t>
    </r>
    <r>
      <rPr>
        <sz val="14"/>
        <color rgb="FF7030A0"/>
        <rFont val="TH Sarabun New"/>
        <family val="2"/>
      </rPr>
      <t xml:space="preserve"> หมายเหตุ หัวข้อบทบาท 1 = ผู้เขียนหลัก = 2.5 ชม. / 2 = ผู้เขียนร่วม = 2 ชม. </t>
    </r>
  </si>
  <si>
    <r>
      <rPr>
        <b/>
        <sz val="14"/>
        <color theme="1"/>
        <rFont val="TH Sarabun New"/>
        <family val="2"/>
      </rPr>
      <t>2.3.7 บทความวิจัย/วิชาการฉบับสมบูรณ์ สำหรับวารสารนานาชาติ ตามประกาศ กพอ.</t>
    </r>
    <r>
      <rPr>
        <sz val="14"/>
        <color theme="1"/>
        <rFont val="TH Sarabun New"/>
        <family val="2"/>
      </rPr>
      <t xml:space="preserve"> = 3.00 ชม./สัปดาห์</t>
    </r>
    <r>
      <rPr>
        <sz val="14"/>
        <color rgb="FFFF0000"/>
        <rFont val="TH Sarabun New"/>
        <family val="2"/>
      </rPr>
      <t xml:space="preserve"> (กรุณาเขียนในลักษณะการอ้างอิงตามหลักบรรณานุกรม) </t>
    </r>
    <r>
      <rPr>
        <sz val="14"/>
        <color rgb="FF7030A0"/>
        <rFont val="TH Sarabun New"/>
        <family val="2"/>
      </rPr>
      <t>หมายเหตุ หัวข้อบทบาท 1 = ผู้เขียนหลัก = 3.00 ชม. / 2 = ผู้เขียนร่วม = 2.5 ชม.</t>
    </r>
  </si>
  <si>
    <t>จำนวนชั่วโมง</t>
  </si>
  <si>
    <t>รอบที่ 2 ระหว่าง วันที่ 1 เมษายน - 30 กันยายน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</si>
</sst>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66">
    <font>
      <sz val="11"/>
      <color theme="1"/>
      <name val="Calibri"/>
      <charset val="222"/>
      <scheme val="minor"/>
    </font>
    <font>
      <b/>
      <sz val="18"/>
      <color theme="1"/>
      <name val="Browallia New"/>
      <charset val="134"/>
    </font>
    <font>
      <sz val="18"/>
      <color theme="1"/>
      <name val="Browallia New"/>
      <charset val="134"/>
    </font>
    <font>
      <b/>
      <sz val="18"/>
      <color rgb="FF000000"/>
      <name val="Browallia New"/>
      <charset val="134"/>
    </font>
    <font>
      <b/>
      <sz val="18"/>
      <color rgb="FFFF0000"/>
      <name val="Browallia New"/>
      <charset val="134"/>
    </font>
    <font>
      <sz val="15"/>
      <color theme="1"/>
      <name val="Browallia New"/>
      <charset val="134"/>
    </font>
    <font>
      <b/>
      <sz val="15"/>
      <color theme="1"/>
      <name val="TH SarabunPSK"/>
      <charset val="134"/>
    </font>
    <font>
      <sz val="15"/>
      <color theme="1"/>
      <name val="TH SarabunPSK"/>
      <charset val="134"/>
    </font>
    <font>
      <u/>
      <sz val="15"/>
      <color theme="1"/>
      <name val="TH SarabunPSK"/>
      <charset val="134"/>
    </font>
    <font>
      <sz val="15"/>
      <name val="TH SarabunPSK"/>
      <charset val="134"/>
    </font>
    <font>
      <sz val="14"/>
      <color theme="1"/>
      <name val="TH SarabunPSK"/>
      <charset val="134"/>
    </font>
    <font>
      <b/>
      <sz val="14"/>
      <color theme="1"/>
      <name val="TH Sarabun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4"/>
      <color rgb="FFFF0000"/>
      <name val="TH SarabunPSK"/>
      <charset val="134"/>
    </font>
    <font>
      <b/>
      <sz val="16"/>
      <color theme="1"/>
      <name val="Browallia New"/>
      <charset val="134"/>
    </font>
    <font>
      <b/>
      <sz val="14"/>
      <color theme="1"/>
      <name val="Browallia New"/>
      <charset val="134"/>
    </font>
    <font>
      <sz val="14"/>
      <color theme="1"/>
      <name val="Browallia New"/>
      <charset val="134"/>
    </font>
    <font>
      <sz val="16"/>
      <color theme="1"/>
      <name val="Browallia New"/>
      <charset val="134"/>
    </font>
    <font>
      <b/>
      <sz val="12"/>
      <color rgb="FFFF0000"/>
      <name val="Browallia New"/>
      <charset val="134"/>
    </font>
    <font>
      <sz val="12"/>
      <color rgb="FFFF0000"/>
      <name val="Browallia New"/>
      <charset val="134"/>
    </font>
    <font>
      <sz val="14"/>
      <color rgb="FFFF0000"/>
      <name val="Browallia New"/>
      <charset val="134"/>
    </font>
    <font>
      <b/>
      <sz val="12"/>
      <color theme="1"/>
      <name val="Browallia New"/>
      <charset val="134"/>
    </font>
    <font>
      <sz val="13"/>
      <color theme="1"/>
      <name val="Browallia New"/>
      <charset val="134"/>
    </font>
    <font>
      <b/>
      <sz val="14"/>
      <name val="Browallia New"/>
      <charset val="134"/>
    </font>
    <font>
      <sz val="12"/>
      <color theme="1"/>
      <name val="Browallia New"/>
      <charset val="134"/>
    </font>
    <font>
      <sz val="14"/>
      <color theme="1"/>
      <name val="TH Niramit AS"/>
      <charset val="134"/>
    </font>
    <font>
      <b/>
      <sz val="14.5"/>
      <color theme="1"/>
      <name val="Browallia New"/>
      <charset val="134"/>
    </font>
    <font>
      <b/>
      <sz val="14"/>
      <color rgb="FFFF0000"/>
      <name val="Browallia New"/>
      <charset val="134"/>
    </font>
    <font>
      <b/>
      <sz val="11"/>
      <color theme="1"/>
      <name val="Browallia New"/>
      <charset val="134"/>
    </font>
    <font>
      <sz val="14"/>
      <name val="Browallia New"/>
      <charset val="134"/>
    </font>
    <font>
      <sz val="15"/>
      <color indexed="8"/>
      <name val="Wingdings 2"/>
      <charset val="2"/>
    </font>
    <font>
      <sz val="15"/>
      <color indexed="8"/>
      <name val="TH SarabunPSK"/>
      <charset val="134"/>
    </font>
    <font>
      <sz val="15"/>
      <name val="Wingdings 2"/>
      <charset val="2"/>
    </font>
    <font>
      <b/>
      <u/>
      <sz val="12"/>
      <color rgb="FFFF0000"/>
      <name val="Browallia New"/>
      <charset val="134"/>
    </font>
    <font>
      <b/>
      <sz val="13"/>
      <color theme="1"/>
      <name val="Browallia New"/>
      <charset val="134"/>
    </font>
    <font>
      <sz val="13"/>
      <color rgb="FFFF0000"/>
      <name val="Browallia New"/>
      <charset val="134"/>
    </font>
    <font>
      <sz val="12"/>
      <name val="Browallia New"/>
      <charset val="134"/>
    </font>
    <font>
      <sz val="11"/>
      <color theme="1"/>
      <name val="Calibri"/>
      <charset val="222"/>
      <scheme val="minor"/>
    </font>
    <font>
      <sz val="8"/>
      <color theme="1"/>
      <name val="TH Sarabun PSK"/>
      <charset val="222"/>
    </font>
    <font>
      <sz val="8"/>
      <color theme="1"/>
      <name val="Browallia New"/>
      <family val="2"/>
      <charset val="222"/>
    </font>
    <font>
      <b/>
      <sz val="12"/>
      <color rgb="FFFF0000"/>
      <name val="Browallia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14"/>
      <color rgb="FF000000"/>
      <name val="TH Sarabun New"/>
      <family val="2"/>
    </font>
    <font>
      <i/>
      <sz val="14"/>
      <color rgb="FF000000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  <font>
      <b/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PSK"/>
      <family val="2"/>
    </font>
    <font>
      <b/>
      <sz val="18"/>
      <color theme="1"/>
      <name val="Browallia New"/>
      <family val="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sz val="14"/>
      <color rgb="FF000000"/>
      <name val="TH Sarabun New"/>
      <family val="2"/>
    </font>
    <font>
      <sz val="14"/>
      <color rgb="FF7030A0"/>
      <name val="TH Sarabun New"/>
      <family val="2"/>
    </font>
    <font>
      <b/>
      <sz val="14"/>
      <color rgb="FF7030A0"/>
      <name val="TH Sarabun New"/>
      <family val="2"/>
    </font>
    <font>
      <sz val="12"/>
      <color rgb="FFFF0000"/>
      <name val="TH Sarabun New"/>
      <family val="2"/>
    </font>
    <font>
      <sz val="14"/>
      <color theme="1"/>
      <name val="Browallia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2"/>
      <color theme="1"/>
      <name val="Browallia New"/>
      <family val="2"/>
    </font>
    <font>
      <sz val="18"/>
      <color theme="1"/>
      <name val="Browallia New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8" fillId="0" borderId="0" applyFont="0" applyFill="0" applyBorder="0" applyAlignment="0" applyProtection="0"/>
  </cellStyleXfs>
  <cellXfs count="41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3" fontId="2" fillId="0" borderId="2" xfId="1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/>
    </xf>
    <xf numFmtId="43" fontId="2" fillId="4" borderId="2" xfId="1" applyFont="1" applyFill="1" applyBorder="1" applyAlignment="1">
      <alignment horizontal="center" vertical="top"/>
    </xf>
    <xf numFmtId="43" fontId="1" fillId="3" borderId="2" xfId="1" applyFont="1" applyFill="1" applyBorder="1" applyAlignment="1">
      <alignment horizontal="center" vertical="top" wrapText="1"/>
    </xf>
    <xf numFmtId="43" fontId="4" fillId="3" borderId="2" xfId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43" fontId="10" fillId="0" borderId="0" xfId="1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1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43" fontId="11" fillId="3" borderId="2" xfId="1" applyFont="1" applyFill="1" applyBorder="1" applyAlignment="1">
      <alignment horizontal="center" vertical="center" wrapText="1"/>
    </xf>
    <xf numFmtId="43" fontId="10" fillId="5" borderId="2" xfId="1" applyFont="1" applyFill="1" applyBorder="1" applyAlignment="1">
      <alignment horizontal="center" vertical="top"/>
    </xf>
    <xf numFmtId="43" fontId="11" fillId="6" borderId="2" xfId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43" fontId="17" fillId="0" borderId="0" xfId="1" applyFont="1" applyAlignment="1">
      <alignment horizontal="center" vertical="top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right" vertical="top" wrapText="1"/>
    </xf>
    <xf numFmtId="164" fontId="15" fillId="0" borderId="0" xfId="0" applyNumberFormat="1" applyFont="1" applyAlignment="1">
      <alignment horizontal="center" vertical="top" wrapText="1"/>
    </xf>
    <xf numFmtId="43" fontId="15" fillId="0" borderId="0" xfId="1" applyFont="1" applyAlignment="1">
      <alignment vertical="top" wrapText="1"/>
    </xf>
    <xf numFmtId="43" fontId="15" fillId="0" borderId="0" xfId="1" applyFont="1" applyAlignment="1">
      <alignment horizontal="center" vertical="top" wrapText="1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43" fontId="16" fillId="0" borderId="0" xfId="1" applyFont="1" applyAlignment="1">
      <alignment horizontal="center" vertical="top"/>
    </xf>
    <xf numFmtId="43" fontId="16" fillId="3" borderId="2" xfId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top"/>
    </xf>
    <xf numFmtId="0" fontId="16" fillId="6" borderId="2" xfId="0" applyFont="1" applyFill="1" applyBorder="1" applyAlignment="1">
      <alignment horizontal="center" vertical="top"/>
    </xf>
    <xf numFmtId="43" fontId="17" fillId="0" borderId="0" xfId="1" applyFont="1" applyBorder="1" applyAlignment="1">
      <alignment horizontal="center" vertical="top"/>
    </xf>
    <xf numFmtId="0" fontId="2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top"/>
    </xf>
    <xf numFmtId="43" fontId="16" fillId="3" borderId="2" xfId="1" applyFont="1" applyFill="1" applyBorder="1" applyAlignment="1">
      <alignment horizontal="center" vertical="top"/>
    </xf>
    <xf numFmtId="43" fontId="16" fillId="3" borderId="6" xfId="1" applyFont="1" applyFill="1" applyBorder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164" fontId="15" fillId="0" borderId="2" xfId="0" applyNumberFormat="1" applyFont="1" applyBorder="1" applyAlignment="1">
      <alignment vertical="top" wrapText="1"/>
    </xf>
    <xf numFmtId="43" fontId="15" fillId="0" borderId="2" xfId="1" applyFont="1" applyBorder="1" applyAlignment="1">
      <alignment vertical="top" wrapText="1"/>
    </xf>
    <xf numFmtId="164" fontId="15" fillId="0" borderId="2" xfId="0" applyNumberFormat="1" applyFont="1" applyBorder="1" applyAlignment="1">
      <alignment vertical="top"/>
    </xf>
    <xf numFmtId="43" fontId="17" fillId="5" borderId="2" xfId="1" applyFont="1" applyFill="1" applyBorder="1" applyAlignment="1">
      <alignment horizontal="center" vertical="top"/>
    </xf>
    <xf numFmtId="43" fontId="16" fillId="6" borderId="2" xfId="1" applyFont="1" applyFill="1" applyBorder="1" applyAlignment="1">
      <alignment horizontal="center" vertical="top"/>
    </xf>
    <xf numFmtId="43" fontId="16" fillId="6" borderId="6" xfId="1" applyFont="1" applyFill="1" applyBorder="1" applyAlignment="1">
      <alignment horizontal="center" vertical="top"/>
    </xf>
    <xf numFmtId="0" fontId="16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7" fillId="0" borderId="0" xfId="0" applyFont="1" applyAlignment="1">
      <alignment horizontal="right" vertical="top" wrapText="1"/>
    </xf>
    <xf numFmtId="0" fontId="15" fillId="0" borderId="0" xfId="0" applyFont="1" applyAlignment="1">
      <alignment horizontal="center" vertical="center"/>
    </xf>
    <xf numFmtId="0" fontId="28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22" fillId="3" borderId="2" xfId="0" applyFont="1" applyFill="1" applyBorder="1" applyAlignment="1">
      <alignment horizontal="center" vertical="top" wrapText="1"/>
    </xf>
    <xf numFmtId="0" fontId="29" fillId="3" borderId="2" xfId="0" applyFont="1" applyFill="1" applyBorder="1" applyAlignment="1">
      <alignment horizontal="center" vertical="center" wrapText="1"/>
    </xf>
    <xf numFmtId="15" fontId="21" fillId="0" borderId="2" xfId="0" applyNumberFormat="1" applyFont="1" applyBorder="1" applyAlignment="1">
      <alignment horizontal="center" vertical="top" wrapText="1"/>
    </xf>
    <xf numFmtId="15" fontId="17" fillId="0" borderId="2" xfId="0" applyNumberFormat="1" applyFont="1" applyBorder="1" applyAlignment="1">
      <alignment horizontal="center" vertical="top" wrapText="1"/>
    </xf>
    <xf numFmtId="43" fontId="18" fillId="0" borderId="0" xfId="1" applyFont="1" applyAlignment="1">
      <alignment horizontal="center" vertical="top"/>
    </xf>
    <xf numFmtId="43" fontId="16" fillId="3" borderId="2" xfId="1" applyFont="1" applyFill="1" applyBorder="1" applyAlignment="1">
      <alignment horizontal="center" vertical="center"/>
    </xf>
    <xf numFmtId="164" fontId="17" fillId="5" borderId="2" xfId="1" applyNumberFormat="1" applyFont="1" applyFill="1" applyBorder="1" applyAlignment="1">
      <alignment horizontal="center" vertical="top"/>
    </xf>
    <xf numFmtId="43" fontId="17" fillId="5" borderId="2" xfId="1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center" vertical="top"/>
    </xf>
    <xf numFmtId="164" fontId="16" fillId="6" borderId="2" xfId="1" applyNumberFormat="1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166" fontId="16" fillId="0" borderId="3" xfId="0" applyNumberFormat="1" applyFont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5" fontId="17" fillId="0" borderId="3" xfId="0" applyNumberFormat="1" applyFont="1" applyBorder="1" applyAlignment="1">
      <alignment horizontal="center" vertical="top" wrapText="1"/>
    </xf>
    <xf numFmtId="0" fontId="43" fillId="0" borderId="0" xfId="0" applyFont="1" applyAlignment="1">
      <alignment vertical="top"/>
    </xf>
    <xf numFmtId="0" fontId="42" fillId="0" borderId="0" xfId="0" applyFont="1" applyAlignment="1">
      <alignment horizontal="center" vertical="top"/>
    </xf>
    <xf numFmtId="0" fontId="43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45" fillId="0" borderId="0" xfId="0" applyFont="1" applyAlignment="1">
      <alignment horizontal="left" vertical="top"/>
    </xf>
    <xf numFmtId="0" fontId="43" fillId="0" borderId="0" xfId="0" applyFont="1" applyAlignment="1">
      <alignment vertical="top" wrapText="1"/>
    </xf>
    <xf numFmtId="0" fontId="43" fillId="0" borderId="0" xfId="0" applyFont="1" applyAlignment="1">
      <alignment horizontal="center" vertical="top" wrapText="1"/>
    </xf>
    <xf numFmtId="43" fontId="43" fillId="0" borderId="0" xfId="1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47" fillId="0" borderId="0" xfId="0" applyFont="1" applyBorder="1" applyAlignment="1">
      <alignment horizontal="center" vertical="top" wrapText="1"/>
    </xf>
    <xf numFmtId="0" fontId="44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top" wrapText="1"/>
    </xf>
    <xf numFmtId="43" fontId="42" fillId="3" borderId="2" xfId="1" applyFont="1" applyFill="1" applyBorder="1" applyAlignment="1">
      <alignment horizontal="center" vertical="top" wrapText="1"/>
    </xf>
    <xf numFmtId="0" fontId="48" fillId="3" borderId="2" xfId="0" applyFont="1" applyFill="1" applyBorder="1" applyAlignment="1">
      <alignment horizontal="center" vertical="top" wrapText="1"/>
    </xf>
    <xf numFmtId="0" fontId="42" fillId="3" borderId="2" xfId="0" applyFont="1" applyFill="1" applyBorder="1" applyAlignment="1">
      <alignment horizontal="center" vertical="top" wrapText="1"/>
    </xf>
    <xf numFmtId="43" fontId="48" fillId="3" borderId="2" xfId="1" applyFont="1" applyFill="1" applyBorder="1" applyAlignment="1">
      <alignment horizontal="center" vertical="top" wrapText="1"/>
    </xf>
    <xf numFmtId="43" fontId="42" fillId="10" borderId="2" xfId="1" applyFont="1" applyFill="1" applyBorder="1" applyAlignment="1">
      <alignment vertical="top" wrapText="1"/>
    </xf>
    <xf numFmtId="0" fontId="43" fillId="0" borderId="2" xfId="0" applyFont="1" applyBorder="1" applyAlignment="1">
      <alignment horizontal="center" vertical="top"/>
    </xf>
    <xf numFmtId="0" fontId="49" fillId="0" borderId="2" xfId="0" applyFont="1" applyBorder="1" applyAlignment="1">
      <alignment vertical="top" wrapText="1"/>
    </xf>
    <xf numFmtId="43" fontId="43" fillId="7" borderId="2" xfId="1" applyFont="1" applyFill="1" applyBorder="1" applyAlignment="1">
      <alignment vertical="top"/>
    </xf>
    <xf numFmtId="0" fontId="50" fillId="0" borderId="0" xfId="0" applyFont="1"/>
    <xf numFmtId="0" fontId="43" fillId="0" borderId="2" xfId="0" applyFont="1" applyBorder="1" applyAlignment="1">
      <alignment vertical="top" wrapText="1"/>
    </xf>
    <xf numFmtId="43" fontId="42" fillId="10" borderId="5" xfId="1" applyFont="1" applyFill="1" applyBorder="1" applyAlignment="1">
      <alignment vertical="top"/>
    </xf>
    <xf numFmtId="0" fontId="43" fillId="0" borderId="2" xfId="0" applyFont="1" applyBorder="1" applyAlignment="1">
      <alignment vertical="top"/>
    </xf>
    <xf numFmtId="0" fontId="42" fillId="3" borderId="2" xfId="0" applyFont="1" applyFill="1" applyBorder="1" applyAlignment="1">
      <alignment horizontal="center" vertical="top"/>
    </xf>
    <xf numFmtId="43" fontId="42" fillId="6" borderId="2" xfId="1" applyFont="1" applyFill="1" applyBorder="1" applyAlignment="1">
      <alignment horizontal="center" vertical="top"/>
    </xf>
    <xf numFmtId="0" fontId="42" fillId="0" borderId="0" xfId="0" applyFont="1" applyAlignment="1">
      <alignment vertical="top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center" vertical="top" wrapText="1"/>
    </xf>
    <xf numFmtId="43" fontId="42" fillId="0" borderId="0" xfId="1" applyFont="1" applyAlignment="1">
      <alignment horizontal="center" vertical="top"/>
    </xf>
    <xf numFmtId="43" fontId="42" fillId="3" borderId="2" xfId="1" applyFont="1" applyFill="1" applyBorder="1" applyAlignment="1">
      <alignment vertical="top" wrapText="1"/>
    </xf>
    <xf numFmtId="43" fontId="43" fillId="10" borderId="2" xfId="1" applyFont="1" applyFill="1" applyBorder="1" applyAlignment="1">
      <alignment vertical="top"/>
    </xf>
    <xf numFmtId="43" fontId="43" fillId="10" borderId="2" xfId="1" applyFont="1" applyFill="1" applyBorder="1" applyAlignment="1">
      <alignment horizontal="center" vertical="top"/>
    </xf>
    <xf numFmtId="43" fontId="42" fillId="10" borderId="2" xfId="1" applyFont="1" applyFill="1" applyBorder="1" applyAlignment="1">
      <alignment horizontal="center" vertical="top"/>
    </xf>
    <xf numFmtId="43" fontId="42" fillId="0" borderId="2" xfId="1" applyFont="1" applyFill="1" applyBorder="1" applyAlignment="1">
      <alignment horizontal="center" vertical="top"/>
    </xf>
    <xf numFmtId="43" fontId="42" fillId="7" borderId="2" xfId="1" applyFont="1" applyFill="1" applyBorder="1" applyAlignment="1">
      <alignment horizontal="center" vertical="top"/>
    </xf>
    <xf numFmtId="0" fontId="42" fillId="3" borderId="6" xfId="0" applyFont="1" applyFill="1" applyBorder="1" applyAlignment="1">
      <alignment horizontal="center" vertical="top"/>
    </xf>
    <xf numFmtId="43" fontId="42" fillId="6" borderId="6" xfId="1" applyFont="1" applyFill="1" applyBorder="1" applyAlignment="1">
      <alignment horizontal="center" vertical="top"/>
    </xf>
    <xf numFmtId="43" fontId="43" fillId="0" borderId="0" xfId="1" applyFont="1" applyAlignment="1">
      <alignment vertical="top"/>
    </xf>
    <xf numFmtId="0" fontId="51" fillId="3" borderId="2" xfId="0" applyFont="1" applyFill="1" applyBorder="1" applyAlignment="1">
      <alignment horizontal="center" vertical="top" wrapText="1"/>
    </xf>
    <xf numFmtId="0" fontId="42" fillId="0" borderId="0" xfId="0" applyFont="1" applyAlignment="1">
      <alignment horizontal="right" vertical="top" wrapText="1"/>
    </xf>
    <xf numFmtId="0" fontId="52" fillId="0" borderId="0" xfId="0" applyFont="1" applyAlignment="1">
      <alignment vertical="top"/>
    </xf>
    <xf numFmtId="0" fontId="52" fillId="0" borderId="0" xfId="0" applyFont="1" applyAlignment="1">
      <alignment horizontal="center" vertical="top"/>
    </xf>
    <xf numFmtId="0" fontId="52" fillId="0" borderId="0" xfId="0" applyFont="1" applyAlignment="1">
      <alignment horizontal="right" vertical="top" wrapText="1"/>
    </xf>
    <xf numFmtId="164" fontId="52" fillId="0" borderId="2" xfId="0" applyNumberFormat="1" applyFont="1" applyBorder="1" applyAlignment="1">
      <alignment horizontal="center" vertical="top" wrapText="1"/>
    </xf>
    <xf numFmtId="49" fontId="43" fillId="0" borderId="2" xfId="0" applyNumberFormat="1" applyFont="1" applyBorder="1" applyAlignment="1">
      <alignment horizontal="center" vertical="top"/>
    </xf>
    <xf numFmtId="0" fontId="47" fillId="0" borderId="2" xfId="0" applyFont="1" applyBorder="1" applyAlignment="1">
      <alignment horizontal="center" vertical="top"/>
    </xf>
    <xf numFmtId="0" fontId="47" fillId="0" borderId="0" xfId="0" applyFont="1" applyAlignment="1">
      <alignment vertical="top"/>
    </xf>
    <xf numFmtId="0" fontId="55" fillId="0" borderId="0" xfId="0" applyFont="1"/>
    <xf numFmtId="0" fontId="56" fillId="0" borderId="0" xfId="0" applyFont="1" applyAlignment="1">
      <alignment horizontal="center" vertical="top"/>
    </xf>
    <xf numFmtId="0" fontId="56" fillId="0" borderId="0" xfId="0" applyFont="1" applyAlignment="1">
      <alignment vertical="top" wrapText="1"/>
    </xf>
    <xf numFmtId="0" fontId="56" fillId="0" borderId="0" xfId="0" applyFont="1" applyAlignment="1">
      <alignment horizontal="center" vertical="top" wrapText="1"/>
    </xf>
    <xf numFmtId="43" fontId="56" fillId="0" borderId="0" xfId="1" applyFont="1" applyAlignment="1">
      <alignment horizontal="center" vertical="top"/>
    </xf>
    <xf numFmtId="0" fontId="56" fillId="0" borderId="0" xfId="0" applyFont="1" applyAlignment="1">
      <alignment vertical="top"/>
    </xf>
    <xf numFmtId="0" fontId="42" fillId="0" borderId="0" xfId="0" applyFont="1" applyAlignment="1">
      <alignment horizontal="right" vertical="top"/>
    </xf>
    <xf numFmtId="0" fontId="45" fillId="0" borderId="0" xfId="0" applyFont="1" applyAlignment="1">
      <alignment horizontal="left"/>
    </xf>
    <xf numFmtId="0" fontId="48" fillId="0" borderId="0" xfId="0" applyFont="1" applyAlignment="1">
      <alignment horizontal="center" vertical="top" wrapText="1"/>
    </xf>
    <xf numFmtId="0" fontId="43" fillId="0" borderId="2" xfId="0" applyFont="1" applyBorder="1" applyAlignment="1">
      <alignment horizontal="center" vertical="top" wrapText="1"/>
    </xf>
    <xf numFmtId="0" fontId="49" fillId="0" borderId="2" xfId="0" applyFont="1" applyBorder="1" applyAlignment="1">
      <alignment horizontal="center" vertical="top" wrapText="1"/>
    </xf>
    <xf numFmtId="3" fontId="43" fillId="0" borderId="2" xfId="0" applyNumberFormat="1" applyFont="1" applyBorder="1" applyAlignment="1">
      <alignment vertical="top"/>
    </xf>
    <xf numFmtId="0" fontId="43" fillId="8" borderId="2" xfId="0" applyFont="1" applyFill="1" applyBorder="1" applyAlignment="1">
      <alignment horizontal="center" vertical="top" wrapText="1"/>
    </xf>
    <xf numFmtId="43" fontId="43" fillId="5" borderId="2" xfId="1" applyFont="1" applyFill="1" applyBorder="1" applyAlignment="1">
      <alignment horizontal="center" vertical="top" wrapText="1"/>
    </xf>
    <xf numFmtId="0" fontId="42" fillId="9" borderId="0" xfId="0" applyFont="1" applyFill="1" applyAlignment="1">
      <alignment vertical="top"/>
    </xf>
    <xf numFmtId="165" fontId="42" fillId="3" borderId="2" xfId="1" applyNumberFormat="1" applyFont="1" applyFill="1" applyBorder="1" applyAlignment="1">
      <alignment horizontal="center" vertical="top" wrapText="1"/>
    </xf>
    <xf numFmtId="0" fontId="48" fillId="3" borderId="2" xfId="0" applyFont="1" applyFill="1" applyBorder="1" applyAlignment="1">
      <alignment horizontal="center" vertical="top"/>
    </xf>
    <xf numFmtId="0" fontId="49" fillId="0" borderId="0" xfId="0" applyFont="1" applyAlignment="1">
      <alignment vertical="top"/>
    </xf>
    <xf numFmtId="0" fontId="43" fillId="0" borderId="2" xfId="0" applyFont="1" applyBorder="1" applyAlignment="1">
      <alignment horizontal="center" vertical="top" wrapText="1"/>
    </xf>
    <xf numFmtId="43" fontId="43" fillId="5" borderId="2" xfId="1" applyFont="1" applyFill="1" applyBorder="1" applyAlignment="1">
      <alignment horizontal="center" vertical="top"/>
    </xf>
    <xf numFmtId="0" fontId="49" fillId="0" borderId="0" xfId="0" applyFont="1" applyAlignment="1">
      <alignment horizontal="center" vertical="top"/>
    </xf>
    <xf numFmtId="0" fontId="48" fillId="3" borderId="2" xfId="0" applyFont="1" applyFill="1" applyBorder="1" applyAlignment="1">
      <alignment horizontal="center" vertical="center" wrapText="1"/>
    </xf>
    <xf numFmtId="43" fontId="48" fillId="3" borderId="2" xfId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42" fillId="3" borderId="2" xfId="0" applyFont="1" applyFill="1" applyBorder="1" applyAlignment="1">
      <alignment horizontal="center" vertical="center" wrapText="1"/>
    </xf>
    <xf numFmtId="43" fontId="42" fillId="3" borderId="2" xfId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top"/>
    </xf>
    <xf numFmtId="0" fontId="42" fillId="0" borderId="0" xfId="0" applyFont="1" applyBorder="1" applyAlignment="1">
      <alignment horizontal="right" vertical="top"/>
    </xf>
    <xf numFmtId="0" fontId="42" fillId="0" borderId="0" xfId="0" applyFont="1" applyFill="1" applyAlignment="1">
      <alignment vertical="top"/>
    </xf>
    <xf numFmtId="43" fontId="48" fillId="3" borderId="2" xfId="1" applyFont="1" applyFill="1" applyBorder="1" applyAlignment="1">
      <alignment horizontal="center" vertical="top"/>
    </xf>
    <xf numFmtId="164" fontId="42" fillId="0" borderId="2" xfId="0" applyNumberFormat="1" applyFont="1" applyBorder="1" applyAlignment="1">
      <alignment vertical="top" wrapText="1"/>
    </xf>
    <xf numFmtId="164" fontId="42" fillId="0" borderId="2" xfId="0" applyNumberFormat="1" applyFont="1" applyBorder="1" applyAlignment="1">
      <alignment vertical="top"/>
    </xf>
    <xf numFmtId="43" fontId="42" fillId="0" borderId="2" xfId="1" applyFont="1" applyFill="1" applyBorder="1" applyAlignment="1">
      <alignment vertical="top" wrapText="1"/>
    </xf>
    <xf numFmtId="43" fontId="42" fillId="6" borderId="2" xfId="1" applyFont="1" applyFill="1" applyBorder="1" applyAlignment="1">
      <alignment vertical="top" wrapText="1"/>
    </xf>
    <xf numFmtId="0" fontId="42" fillId="0" borderId="0" xfId="0" applyFont="1" applyAlignment="1">
      <alignment horizontal="center" vertical="top"/>
    </xf>
    <xf numFmtId="0" fontId="42" fillId="3" borderId="2" xfId="0" applyFont="1" applyFill="1" applyBorder="1" applyAlignment="1">
      <alignment horizontal="center" vertical="top" wrapText="1"/>
    </xf>
    <xf numFmtId="0" fontId="48" fillId="3" borderId="2" xfId="0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 wrapText="1"/>
    </xf>
    <xf numFmtId="43" fontId="52" fillId="6" borderId="3" xfId="1" applyFont="1" applyFill="1" applyBorder="1" applyAlignment="1">
      <alignment horizontal="center" vertical="top" wrapText="1"/>
    </xf>
    <xf numFmtId="43" fontId="52" fillId="6" borderId="4" xfId="1" applyFont="1" applyFill="1" applyBorder="1" applyAlignment="1">
      <alignment horizontal="center" vertical="top" wrapText="1"/>
    </xf>
    <xf numFmtId="43" fontId="52" fillId="6" borderId="5" xfId="1" applyFont="1" applyFill="1" applyBorder="1" applyAlignment="1">
      <alignment horizontal="center" vertical="top" wrapText="1"/>
    </xf>
    <xf numFmtId="0" fontId="42" fillId="3" borderId="6" xfId="0" applyFont="1" applyFill="1" applyBorder="1" applyAlignment="1">
      <alignment horizontal="center" vertical="top" wrapText="1"/>
    </xf>
    <xf numFmtId="0" fontId="42" fillId="3" borderId="11" xfId="0" applyFont="1" applyFill="1" applyBorder="1" applyAlignment="1">
      <alignment horizontal="center" vertical="top" wrapText="1"/>
    </xf>
    <xf numFmtId="0" fontId="48" fillId="3" borderId="2" xfId="0" applyFont="1" applyFill="1" applyBorder="1" applyAlignment="1">
      <alignment horizontal="center" vertical="top" wrapText="1"/>
    </xf>
    <xf numFmtId="0" fontId="48" fillId="3" borderId="6" xfId="0" applyFont="1" applyFill="1" applyBorder="1" applyAlignment="1">
      <alignment horizontal="center" vertical="top" wrapText="1"/>
    </xf>
    <xf numFmtId="0" fontId="48" fillId="3" borderId="11" xfId="0" applyFont="1" applyFill="1" applyBorder="1" applyAlignment="1">
      <alignment horizontal="center" vertical="top" wrapText="1"/>
    </xf>
    <xf numFmtId="0" fontId="42" fillId="3" borderId="12" xfId="0" applyFont="1" applyFill="1" applyBorder="1" applyAlignment="1">
      <alignment horizontal="center" vertical="top"/>
    </xf>
    <xf numFmtId="0" fontId="42" fillId="3" borderId="7" xfId="0" applyFont="1" applyFill="1" applyBorder="1" applyAlignment="1">
      <alignment horizontal="center" vertical="top"/>
    </xf>
    <xf numFmtId="0" fontId="42" fillId="3" borderId="13" xfId="0" applyFont="1" applyFill="1" applyBorder="1" applyAlignment="1">
      <alignment horizontal="center" vertical="top"/>
    </xf>
    <xf numFmtId="0" fontId="43" fillId="0" borderId="3" xfId="0" applyFont="1" applyBorder="1" applyAlignment="1">
      <alignment horizontal="left" vertical="top" wrapText="1"/>
    </xf>
    <xf numFmtId="0" fontId="43" fillId="0" borderId="5" xfId="0" applyFont="1" applyBorder="1" applyAlignment="1">
      <alignment horizontal="left" vertical="top" wrapText="1"/>
    </xf>
    <xf numFmtId="0" fontId="43" fillId="0" borderId="4" xfId="0" applyFont="1" applyBorder="1" applyAlignment="1">
      <alignment horizontal="left" vertical="top" wrapText="1"/>
    </xf>
    <xf numFmtId="0" fontId="42" fillId="10" borderId="3" xfId="0" applyFont="1" applyFill="1" applyBorder="1" applyAlignment="1">
      <alignment horizontal="left" vertical="top" wrapText="1"/>
    </xf>
    <xf numFmtId="0" fontId="42" fillId="10" borderId="4" xfId="0" applyFont="1" applyFill="1" applyBorder="1" applyAlignment="1">
      <alignment horizontal="left" vertical="top" wrapText="1"/>
    </xf>
    <xf numFmtId="0" fontId="42" fillId="10" borderId="5" xfId="0" applyFont="1" applyFill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/>
    </xf>
    <xf numFmtId="0" fontId="42" fillId="0" borderId="4" xfId="0" applyFont="1" applyBorder="1" applyAlignment="1">
      <alignment horizontal="left" vertical="top"/>
    </xf>
    <xf numFmtId="0" fontId="42" fillId="0" borderId="5" xfId="0" applyFont="1" applyBorder="1" applyAlignment="1">
      <alignment horizontal="left" vertical="top"/>
    </xf>
    <xf numFmtId="0" fontId="42" fillId="3" borderId="3" xfId="0" applyFont="1" applyFill="1" applyBorder="1" applyAlignment="1">
      <alignment horizontal="center" vertical="top" wrapText="1"/>
    </xf>
    <xf numFmtId="0" fontId="42" fillId="3" borderId="4" xfId="0" applyFont="1" applyFill="1" applyBorder="1" applyAlignment="1">
      <alignment horizontal="center" vertical="top" wrapText="1"/>
    </xf>
    <xf numFmtId="0" fontId="42" fillId="3" borderId="5" xfId="0" applyFont="1" applyFill="1" applyBorder="1" applyAlignment="1">
      <alignment horizontal="center" vertical="top" wrapText="1"/>
    </xf>
    <xf numFmtId="0" fontId="42" fillId="0" borderId="3" xfId="0" applyFont="1" applyBorder="1" applyAlignment="1">
      <alignment horizontal="left" vertical="top" wrapText="1"/>
    </xf>
    <xf numFmtId="0" fontId="42" fillId="0" borderId="4" xfId="0" applyFont="1" applyBorder="1" applyAlignment="1">
      <alignment horizontal="left" vertical="top" wrapText="1"/>
    </xf>
    <xf numFmtId="0" fontId="42" fillId="0" borderId="5" xfId="0" applyFont="1" applyBorder="1" applyAlignment="1">
      <alignment horizontal="left" vertical="top" wrapText="1"/>
    </xf>
    <xf numFmtId="0" fontId="42" fillId="0" borderId="3" xfId="0" applyFont="1" applyFill="1" applyBorder="1" applyAlignment="1">
      <alignment horizontal="left" vertical="top" wrapText="1"/>
    </xf>
    <xf numFmtId="0" fontId="42" fillId="0" borderId="4" xfId="0" applyFont="1" applyFill="1" applyBorder="1" applyAlignment="1">
      <alignment horizontal="left" vertical="top" wrapText="1"/>
    </xf>
    <xf numFmtId="0" fontId="42" fillId="0" borderId="5" xfId="0" applyFont="1" applyFill="1" applyBorder="1" applyAlignment="1">
      <alignment horizontal="left" vertical="top" wrapText="1"/>
    </xf>
    <xf numFmtId="0" fontId="42" fillId="10" borderId="3" xfId="0" applyFont="1" applyFill="1" applyBorder="1" applyAlignment="1">
      <alignment horizontal="left" vertical="top"/>
    </xf>
    <xf numFmtId="0" fontId="42" fillId="10" borderId="4" xfId="0" applyFont="1" applyFill="1" applyBorder="1" applyAlignment="1">
      <alignment horizontal="left" vertical="top"/>
    </xf>
    <xf numFmtId="0" fontId="42" fillId="10" borderId="5" xfId="0" applyFont="1" applyFill="1" applyBorder="1" applyAlignment="1">
      <alignment horizontal="left" vertical="top"/>
    </xf>
    <xf numFmtId="0" fontId="42" fillId="10" borderId="2" xfId="0" applyFont="1" applyFill="1" applyBorder="1" applyAlignment="1">
      <alignment horizontal="left" vertical="top"/>
    </xf>
    <xf numFmtId="43" fontId="42" fillId="10" borderId="3" xfId="1" applyFont="1" applyFill="1" applyBorder="1" applyAlignment="1">
      <alignment horizontal="left" vertical="top"/>
    </xf>
    <xf numFmtId="43" fontId="42" fillId="10" borderId="4" xfId="1" applyFont="1" applyFill="1" applyBorder="1" applyAlignment="1">
      <alignment horizontal="left" vertical="top"/>
    </xf>
    <xf numFmtId="43" fontId="42" fillId="10" borderId="5" xfId="1" applyFont="1" applyFill="1" applyBorder="1" applyAlignment="1">
      <alignment horizontal="left" vertical="top"/>
    </xf>
    <xf numFmtId="0" fontId="47" fillId="0" borderId="3" xfId="0" applyFont="1" applyBorder="1" applyAlignment="1">
      <alignment horizontal="left" vertical="top" wrapText="1"/>
    </xf>
    <xf numFmtId="0" fontId="47" fillId="0" borderId="4" xfId="0" applyFont="1" applyBorder="1" applyAlignment="1">
      <alignment horizontal="left" vertical="top" wrapText="1"/>
    </xf>
    <xf numFmtId="0" fontId="47" fillId="0" borderId="5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 wrapText="1"/>
    </xf>
    <xf numFmtId="0" fontId="47" fillId="0" borderId="0" xfId="0" applyFont="1" applyBorder="1" applyAlignment="1">
      <alignment horizontal="left" vertical="top"/>
    </xf>
    <xf numFmtId="0" fontId="47" fillId="0" borderId="0" xfId="0" applyFont="1" applyBorder="1" applyAlignment="1">
      <alignment horizontal="left" vertical="top" wrapText="1"/>
    </xf>
    <xf numFmtId="0" fontId="42" fillId="3" borderId="2" xfId="0" applyFont="1" applyFill="1" applyBorder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45" fillId="0" borderId="0" xfId="0" applyFont="1" applyAlignment="1">
      <alignment horizontal="left" vertical="top"/>
    </xf>
    <xf numFmtId="0" fontId="48" fillId="3" borderId="3" xfId="0" applyFont="1" applyFill="1" applyBorder="1" applyAlignment="1">
      <alignment horizontal="center" vertical="top"/>
    </xf>
    <xf numFmtId="0" fontId="48" fillId="3" borderId="4" xfId="0" applyFont="1" applyFill="1" applyBorder="1" applyAlignment="1">
      <alignment horizontal="center" vertical="top"/>
    </xf>
    <xf numFmtId="0" fontId="48" fillId="3" borderId="5" xfId="0" applyFont="1" applyFill="1" applyBorder="1" applyAlignment="1">
      <alignment horizontal="center" vertical="top"/>
    </xf>
    <xf numFmtId="0" fontId="43" fillId="0" borderId="3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5" xfId="0" applyFont="1" applyBorder="1" applyAlignment="1">
      <alignment horizontal="center" vertical="top" wrapText="1"/>
    </xf>
    <xf numFmtId="0" fontId="42" fillId="3" borderId="2" xfId="0" applyFont="1" applyFill="1" applyBorder="1" applyAlignment="1">
      <alignment horizontal="center" vertical="top"/>
    </xf>
    <xf numFmtId="0" fontId="43" fillId="0" borderId="2" xfId="0" applyFont="1" applyBorder="1" applyAlignment="1">
      <alignment horizontal="left" vertical="top" wrapText="1"/>
    </xf>
    <xf numFmtId="0" fontId="48" fillId="3" borderId="2" xfId="0" applyFont="1" applyFill="1" applyBorder="1" applyAlignment="1">
      <alignment horizontal="center" vertical="top"/>
    </xf>
    <xf numFmtId="0" fontId="42" fillId="0" borderId="0" xfId="0" applyFont="1" applyBorder="1" applyAlignment="1">
      <alignment horizontal="left" vertical="top" wrapText="1"/>
    </xf>
    <xf numFmtId="0" fontId="42" fillId="0" borderId="9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42" fillId="0" borderId="10" xfId="0" applyFont="1" applyBorder="1" applyAlignment="1">
      <alignment horizontal="left" vertical="top" wrapText="1"/>
    </xf>
    <xf numFmtId="0" fontId="48" fillId="3" borderId="3" xfId="0" applyFont="1" applyFill="1" applyBorder="1" applyAlignment="1">
      <alignment horizontal="center" vertical="top" wrapText="1"/>
    </xf>
    <xf numFmtId="0" fontId="48" fillId="3" borderId="4" xfId="0" applyFont="1" applyFill="1" applyBorder="1" applyAlignment="1">
      <alignment horizontal="center" vertical="top" wrapText="1"/>
    </xf>
    <xf numFmtId="0" fontId="48" fillId="3" borderId="5" xfId="0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left" vertical="top"/>
    </xf>
    <xf numFmtId="0" fontId="48" fillId="3" borderId="3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48" fillId="3" borderId="5" xfId="0" applyFont="1" applyFill="1" applyBorder="1" applyAlignment="1">
      <alignment horizontal="center" vertical="center" wrapText="1"/>
    </xf>
    <xf numFmtId="0" fontId="42" fillId="3" borderId="3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left" vertical="top" wrapText="1"/>
    </xf>
    <xf numFmtId="0" fontId="42" fillId="3" borderId="3" xfId="0" applyFont="1" applyFill="1" applyBorder="1" applyAlignment="1">
      <alignment horizontal="center" vertical="top"/>
    </xf>
    <xf numFmtId="0" fontId="42" fillId="3" borderId="4" xfId="0" applyFont="1" applyFill="1" applyBorder="1" applyAlignment="1">
      <alignment horizontal="center" vertical="top"/>
    </xf>
    <xf numFmtId="0" fontId="42" fillId="3" borderId="5" xfId="0" applyFont="1" applyFill="1" applyBorder="1" applyAlignment="1">
      <alignment horizontal="center" vertical="top"/>
    </xf>
    <xf numFmtId="0" fontId="45" fillId="0" borderId="0" xfId="0" applyFont="1" applyAlignment="1">
      <alignment horizontal="left" vertical="top" wrapText="1"/>
    </xf>
    <xf numFmtId="0" fontId="47" fillId="0" borderId="1" xfId="0" applyFont="1" applyBorder="1" applyAlignment="1">
      <alignment horizontal="left" wrapText="1"/>
    </xf>
    <xf numFmtId="0" fontId="44" fillId="9" borderId="3" xfId="0" applyFont="1" applyFill="1" applyBorder="1" applyAlignment="1">
      <alignment horizontal="left" vertical="top" wrapText="1"/>
    </xf>
    <xf numFmtId="0" fontId="44" fillId="9" borderId="4" xfId="0" applyFont="1" applyFill="1" applyBorder="1" applyAlignment="1">
      <alignment horizontal="left" vertical="top" wrapText="1"/>
    </xf>
    <xf numFmtId="0" fontId="44" fillId="9" borderId="5" xfId="0" applyFont="1" applyFill="1" applyBorder="1" applyAlignment="1">
      <alignment horizontal="left" vertical="top" wrapText="1"/>
    </xf>
    <xf numFmtId="0" fontId="47" fillId="9" borderId="3" xfId="0" applyFont="1" applyFill="1" applyBorder="1" applyAlignment="1">
      <alignment horizontal="left" vertical="top" wrapText="1"/>
    </xf>
    <xf numFmtId="0" fontId="47" fillId="9" borderId="4" xfId="0" applyFont="1" applyFill="1" applyBorder="1" applyAlignment="1">
      <alignment horizontal="left" vertical="top" wrapText="1"/>
    </xf>
    <xf numFmtId="0" fontId="47" fillId="9" borderId="5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/>
    </xf>
    <xf numFmtId="0" fontId="15" fillId="3" borderId="5" xfId="0" applyFont="1" applyFill="1" applyBorder="1" applyAlignment="1">
      <alignment horizontal="center" vertical="top"/>
    </xf>
    <xf numFmtId="0" fontId="15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right" vertical="top" wrapText="1"/>
    </xf>
    <xf numFmtId="43" fontId="15" fillId="6" borderId="3" xfId="1" applyFont="1" applyFill="1" applyBorder="1" applyAlignment="1">
      <alignment horizontal="center" vertical="top" wrapText="1"/>
    </xf>
    <xf numFmtId="43" fontId="15" fillId="6" borderId="5" xfId="1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165" fontId="17" fillId="0" borderId="3" xfId="1" applyNumberFormat="1" applyFont="1" applyBorder="1" applyAlignment="1">
      <alignment horizontal="center" vertical="top" wrapText="1"/>
    </xf>
    <xf numFmtId="165" fontId="17" fillId="0" borderId="5" xfId="1" applyNumberFormat="1" applyFont="1" applyBorder="1" applyAlignment="1">
      <alignment horizontal="center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left" vertical="top" wrapText="1"/>
    </xf>
    <xf numFmtId="0" fontId="40" fillId="0" borderId="4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61" fillId="0" borderId="3" xfId="0" applyFont="1" applyBorder="1" applyAlignment="1">
      <alignment horizontal="left" vertical="top" wrapText="1"/>
    </xf>
    <xf numFmtId="0" fontId="61" fillId="0" borderId="3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left" vertical="top" wrapText="1"/>
    </xf>
    <xf numFmtId="0" fontId="41" fillId="0" borderId="4" xfId="0" applyFont="1" applyBorder="1" applyAlignment="1">
      <alignment horizontal="left" vertical="top"/>
    </xf>
    <xf numFmtId="0" fontId="41" fillId="0" borderId="5" xfId="0" applyFont="1" applyBorder="1" applyAlignment="1">
      <alignment horizontal="left" vertical="top"/>
    </xf>
    <xf numFmtId="15" fontId="17" fillId="0" borderId="3" xfId="0" applyNumberFormat="1" applyFont="1" applyBorder="1" applyAlignment="1">
      <alignment horizontal="center" vertical="top" wrapText="1"/>
    </xf>
    <xf numFmtId="15" fontId="17" fillId="0" borderId="5" xfId="0" applyNumberFormat="1" applyFont="1" applyBorder="1" applyAlignment="1">
      <alignment horizontal="center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16" fillId="3" borderId="2" xfId="0" applyFont="1" applyFill="1" applyBorder="1" applyAlignment="1">
      <alignment horizontal="center" vertical="center" wrapText="1"/>
    </xf>
    <xf numFmtId="0" fontId="61" fillId="0" borderId="5" xfId="0" applyFont="1" applyBorder="1" applyAlignment="1">
      <alignment horizontal="left" vertical="top" wrapText="1"/>
    </xf>
    <xf numFmtId="0" fontId="16" fillId="3" borderId="6" xfId="0" applyFont="1" applyFill="1" applyBorder="1" applyAlignment="1">
      <alignment horizontal="center" vertical="top"/>
    </xf>
    <xf numFmtId="0" fontId="25" fillId="0" borderId="3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16" fillId="3" borderId="3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0" fontId="16" fillId="3" borderId="5" xfId="0" applyFont="1" applyFill="1" applyBorder="1" applyAlignment="1">
      <alignment horizontal="center" vertical="top"/>
    </xf>
    <xf numFmtId="0" fontId="20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/>
    </xf>
    <xf numFmtId="0" fontId="53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top"/>
    </xf>
    <xf numFmtId="0" fontId="42" fillId="2" borderId="0" xfId="0" applyFont="1" applyFill="1" applyAlignment="1">
      <alignment horizontal="center" vertical="center"/>
    </xf>
    <xf numFmtId="43" fontId="42" fillId="0" borderId="0" xfId="1" applyFont="1" applyAlignment="1">
      <alignment vertical="top"/>
    </xf>
    <xf numFmtId="0" fontId="43" fillId="12" borderId="2" xfId="0" applyFont="1" applyFill="1" applyBorder="1" applyAlignment="1">
      <alignment horizontal="center" vertical="top"/>
    </xf>
    <xf numFmtId="0" fontId="43" fillId="0" borderId="0" xfId="0" applyFont="1" applyAlignment="1">
      <alignment horizontal="center" vertical="top" wrapText="1"/>
    </xf>
    <xf numFmtId="0" fontId="62" fillId="0" borderId="2" xfId="0" applyFont="1" applyBorder="1" applyAlignment="1">
      <alignment horizontal="center" vertical="top"/>
    </xf>
    <xf numFmtId="0" fontId="43" fillId="12" borderId="2" xfId="0" applyFont="1" applyFill="1" applyBorder="1" applyAlignment="1">
      <alignment horizontal="center" vertical="top" wrapText="1"/>
    </xf>
    <xf numFmtId="0" fontId="48" fillId="3" borderId="2" xfId="0" applyFont="1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top" wrapText="1"/>
    </xf>
    <xf numFmtId="0" fontId="17" fillId="12" borderId="2" xfId="0" applyFont="1" applyFill="1" applyBorder="1" applyAlignment="1">
      <alignment horizontal="center" vertical="top"/>
    </xf>
    <xf numFmtId="43" fontId="17" fillId="12" borderId="2" xfId="1" applyFont="1" applyFill="1" applyBorder="1" applyAlignment="1">
      <alignment horizontal="center" vertical="top"/>
    </xf>
    <xf numFmtId="0" fontId="17" fillId="12" borderId="2" xfId="0" applyFont="1" applyFill="1" applyBorder="1" applyAlignment="1">
      <alignment vertical="top" wrapText="1"/>
    </xf>
    <xf numFmtId="43" fontId="61" fillId="12" borderId="2" xfId="1" applyFont="1" applyFill="1" applyBorder="1" applyAlignment="1">
      <alignment horizontal="center" vertical="top"/>
    </xf>
    <xf numFmtId="0" fontId="64" fillId="3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top"/>
    </xf>
    <xf numFmtId="0" fontId="61" fillId="0" borderId="2" xfId="0" applyFont="1" applyBorder="1" applyAlignment="1">
      <alignment horizontal="center" vertical="top" wrapText="1"/>
    </xf>
    <xf numFmtId="43" fontId="65" fillId="4" borderId="2" xfId="1" applyFont="1" applyFill="1" applyBorder="1" applyAlignment="1">
      <alignment horizontal="center" vertical="top"/>
    </xf>
    <xf numFmtId="43" fontId="15" fillId="6" borderId="2" xfId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center" vertical="top"/>
    </xf>
    <xf numFmtId="0" fontId="42" fillId="0" borderId="2" xfId="0" applyFont="1" applyFill="1" applyBorder="1" applyAlignment="1">
      <alignment horizontal="center" vertical="top" wrapText="1"/>
    </xf>
    <xf numFmtId="0" fontId="42" fillId="0" borderId="2" xfId="0" applyFont="1" applyBorder="1" applyAlignment="1">
      <alignment vertical="top" wrapText="1"/>
    </xf>
    <xf numFmtId="43" fontId="43" fillId="11" borderId="6" xfId="1" applyFont="1" applyFill="1" applyBorder="1" applyAlignment="1">
      <alignment vertical="top"/>
    </xf>
    <xf numFmtId="0" fontId="42" fillId="0" borderId="2" xfId="0" applyFont="1" applyBorder="1" applyAlignment="1">
      <alignment vertical="top"/>
    </xf>
    <xf numFmtId="0" fontId="42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12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15" fontId="17" fillId="0" borderId="12" xfId="0" applyNumberFormat="1" applyFont="1" applyBorder="1" applyAlignment="1">
      <alignment horizontal="center" vertical="top" wrapText="1"/>
    </xf>
    <xf numFmtId="15" fontId="17" fillId="0" borderId="13" xfId="0" applyNumberFormat="1" applyFont="1" applyBorder="1" applyAlignment="1">
      <alignment horizontal="center" vertical="top" wrapText="1"/>
    </xf>
    <xf numFmtId="43" fontId="17" fillId="5" borderId="6" xfId="1" applyFont="1" applyFill="1" applyBorder="1" applyAlignment="1">
      <alignment horizontal="center" vertical="top"/>
    </xf>
    <xf numFmtId="0" fontId="17" fillId="0" borderId="0" xfId="0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"/>
  <sheetViews>
    <sheetView view="pageBreakPreview" topLeftCell="A79" zoomScale="80" zoomScaleNormal="100" zoomScaleSheetLayoutView="80" workbookViewId="0">
      <selection activeCell="D100" sqref="D100:I100"/>
    </sheetView>
  </sheetViews>
  <sheetFormatPr defaultColWidth="9.140625" defaultRowHeight="21.75"/>
  <cols>
    <col min="1" max="1" width="7.7109375" style="105" customWidth="1"/>
    <col min="2" max="2" width="7.5703125" style="103" customWidth="1"/>
    <col min="3" max="3" width="35.5703125" style="103" customWidth="1"/>
    <col min="4" max="4" width="9.7109375" style="103" customWidth="1"/>
    <col min="5" max="5" width="8.28515625" style="103" customWidth="1"/>
    <col min="6" max="6" width="8.140625" style="103" customWidth="1"/>
    <col min="7" max="8" width="6.7109375" style="103" customWidth="1"/>
    <col min="9" max="9" width="9.140625" style="142"/>
    <col min="10" max="16384" width="9.140625" style="103"/>
  </cols>
  <sheetData>
    <row r="1" spans="1:9">
      <c r="A1" s="236" t="s">
        <v>0</v>
      </c>
      <c r="B1" s="236"/>
      <c r="C1" s="236"/>
      <c r="D1" s="236"/>
      <c r="E1" s="236"/>
      <c r="F1" s="236"/>
      <c r="G1" s="236"/>
      <c r="H1" s="236"/>
      <c r="I1" s="236"/>
    </row>
    <row r="2" spans="1:9">
      <c r="A2" s="237" t="s">
        <v>231</v>
      </c>
      <c r="B2" s="237"/>
      <c r="C2" s="237"/>
      <c r="D2" s="237"/>
      <c r="E2" s="237"/>
      <c r="F2" s="237"/>
      <c r="G2" s="237"/>
      <c r="H2" s="237"/>
      <c r="I2" s="237"/>
    </row>
    <row r="3" spans="1:9">
      <c r="A3" s="238" t="s">
        <v>211</v>
      </c>
      <c r="B3" s="238"/>
      <c r="C3" s="374"/>
      <c r="D3" s="374"/>
      <c r="E3" s="374"/>
      <c r="F3" s="374"/>
      <c r="G3" s="374"/>
      <c r="H3" s="374"/>
      <c r="I3" s="374"/>
    </row>
    <row r="4" spans="1:9">
      <c r="A4" s="238" t="s">
        <v>1</v>
      </c>
      <c r="B4" s="238"/>
      <c r="C4" s="238"/>
      <c r="D4" s="238"/>
      <c r="E4" s="238"/>
      <c r="F4" s="238"/>
      <c r="G4" s="238"/>
      <c r="H4" s="238"/>
      <c r="I4" s="238"/>
    </row>
    <row r="5" spans="1:9">
      <c r="A5" s="239" t="s">
        <v>2</v>
      </c>
      <c r="B5" s="239"/>
      <c r="C5" s="239"/>
      <c r="D5" s="239"/>
      <c r="E5" s="239"/>
      <c r="F5" s="239"/>
      <c r="G5" s="239"/>
      <c r="H5" s="239"/>
      <c r="I5" s="239"/>
    </row>
    <row r="6" spans="1:9">
      <c r="A6" s="104">
        <v>1.1000000000000001</v>
      </c>
      <c r="B6" s="239" t="s">
        <v>3</v>
      </c>
      <c r="C6" s="239"/>
      <c r="D6" s="239"/>
      <c r="E6" s="239"/>
      <c r="F6" s="239"/>
      <c r="G6" s="239"/>
      <c r="H6" s="239"/>
      <c r="I6" s="239"/>
    </row>
    <row r="7" spans="1:9">
      <c r="B7" s="106" t="s">
        <v>4</v>
      </c>
      <c r="C7" s="230" t="s">
        <v>232</v>
      </c>
      <c r="D7" s="230"/>
      <c r="E7" s="230"/>
      <c r="F7" s="230"/>
      <c r="G7" s="230"/>
      <c r="H7" s="230"/>
      <c r="I7" s="230"/>
    </row>
    <row r="8" spans="1:9">
      <c r="B8" s="231"/>
      <c r="C8" s="231"/>
      <c r="D8" s="231"/>
      <c r="E8" s="231"/>
      <c r="F8" s="231"/>
      <c r="G8" s="231"/>
      <c r="H8" s="231"/>
      <c r="I8" s="231"/>
    </row>
    <row r="9" spans="1:9">
      <c r="B9" s="106" t="s">
        <v>5</v>
      </c>
      <c r="C9" s="230"/>
      <c r="D9" s="230"/>
      <c r="E9" s="230"/>
      <c r="F9" s="230"/>
      <c r="G9" s="230"/>
      <c r="H9" s="230"/>
      <c r="I9" s="230"/>
    </row>
    <row r="10" spans="1:9">
      <c r="B10" s="231"/>
      <c r="C10" s="231"/>
      <c r="D10" s="231"/>
      <c r="E10" s="231"/>
      <c r="F10" s="231"/>
      <c r="G10" s="231"/>
      <c r="H10" s="231"/>
      <c r="I10" s="231"/>
    </row>
    <row r="11" spans="1:9">
      <c r="A11" s="104">
        <v>1.2</v>
      </c>
      <c r="B11" s="107" t="s">
        <v>6</v>
      </c>
      <c r="C11" s="108"/>
      <c r="D11" s="377"/>
      <c r="E11" s="377"/>
      <c r="F11" s="377"/>
      <c r="G11" s="377"/>
      <c r="H11" s="377"/>
      <c r="I11" s="377"/>
    </row>
    <row r="12" spans="1:9">
      <c r="A12" s="104"/>
      <c r="B12" s="111" t="s">
        <v>7</v>
      </c>
      <c r="C12" s="108"/>
      <c r="D12" s="232" t="s">
        <v>8</v>
      </c>
      <c r="E12" s="232"/>
      <c r="F12" s="232"/>
      <c r="G12" s="232"/>
      <c r="H12" s="232"/>
      <c r="I12" s="232"/>
    </row>
    <row r="13" spans="1:9">
      <c r="A13" s="112"/>
      <c r="B13" s="233" t="s">
        <v>9</v>
      </c>
      <c r="C13" s="233"/>
      <c r="D13" s="113"/>
      <c r="E13" s="234" t="s">
        <v>10</v>
      </c>
      <c r="F13" s="234"/>
      <c r="G13" s="234"/>
      <c r="H13" s="234"/>
      <c r="I13" s="234"/>
    </row>
    <row r="14" spans="1:9">
      <c r="A14" s="114"/>
      <c r="B14" s="233" t="s">
        <v>11</v>
      </c>
      <c r="C14" s="233"/>
      <c r="D14" s="115"/>
      <c r="E14" s="234" t="s">
        <v>12</v>
      </c>
      <c r="F14" s="234"/>
      <c r="G14" s="234"/>
      <c r="H14" s="234"/>
      <c r="I14" s="234"/>
    </row>
    <row r="15" spans="1:9">
      <c r="A15" s="235" t="s">
        <v>13</v>
      </c>
      <c r="B15" s="235"/>
      <c r="C15" s="194" t="s">
        <v>14</v>
      </c>
      <c r="D15" s="235" t="s">
        <v>15</v>
      </c>
      <c r="E15" s="235"/>
      <c r="F15" s="196" t="s">
        <v>16</v>
      </c>
      <c r="G15" s="197" t="s">
        <v>17</v>
      </c>
      <c r="H15" s="196" t="s">
        <v>18</v>
      </c>
      <c r="I15" s="116" t="s">
        <v>19</v>
      </c>
    </row>
    <row r="16" spans="1:9" ht="40.5" customHeight="1">
      <c r="A16" s="117" t="s">
        <v>20</v>
      </c>
      <c r="B16" s="117" t="s">
        <v>21</v>
      </c>
      <c r="C16" s="195"/>
      <c r="D16" s="117" t="s">
        <v>22</v>
      </c>
      <c r="E16" s="118" t="s">
        <v>23</v>
      </c>
      <c r="F16" s="196"/>
      <c r="G16" s="198"/>
      <c r="H16" s="196"/>
      <c r="I16" s="119" t="s">
        <v>24</v>
      </c>
    </row>
    <row r="17" spans="1:10" ht="18.75" customHeight="1">
      <c r="A17" s="205" t="s">
        <v>25</v>
      </c>
      <c r="B17" s="206"/>
      <c r="C17" s="206"/>
      <c r="D17" s="206"/>
      <c r="E17" s="206"/>
      <c r="F17" s="206"/>
      <c r="G17" s="206"/>
      <c r="H17" s="207"/>
      <c r="I17" s="120"/>
    </row>
    <row r="18" spans="1:10">
      <c r="A18" s="121">
        <v>1</v>
      </c>
      <c r="B18" s="149" t="s">
        <v>234</v>
      </c>
      <c r="C18" s="122"/>
      <c r="D18" s="121"/>
      <c r="E18" s="121"/>
      <c r="F18" s="121"/>
      <c r="G18" s="121"/>
      <c r="H18" s="121"/>
      <c r="I18" s="123">
        <f>((((D18*3)+(E18*3.5))*H18)*G18/15)</f>
        <v>0</v>
      </c>
    </row>
    <row r="19" spans="1:10">
      <c r="A19" s="121"/>
      <c r="B19" s="149"/>
      <c r="C19" s="124"/>
      <c r="D19" s="121"/>
      <c r="E19" s="121"/>
      <c r="F19" s="121"/>
      <c r="G19" s="121"/>
      <c r="H19" s="121"/>
      <c r="I19" s="123">
        <f>((((D19*3)+(E19*3.5))*H19)*G19/15)</f>
        <v>0</v>
      </c>
    </row>
    <row r="20" spans="1:10">
      <c r="A20" s="121"/>
      <c r="B20" s="149"/>
      <c r="C20" s="124"/>
      <c r="D20" s="121"/>
      <c r="E20" s="121"/>
      <c r="F20" s="121"/>
      <c r="G20" s="121"/>
      <c r="H20" s="121"/>
      <c r="I20" s="123">
        <f t="shared" ref="I20:I22" si="0">((((D20*3)+(E20*3.5))*H20)*G20/15)</f>
        <v>0</v>
      </c>
    </row>
    <row r="21" spans="1:10">
      <c r="A21" s="121"/>
      <c r="B21" s="121"/>
      <c r="C21" s="125"/>
      <c r="D21" s="121"/>
      <c r="E21" s="121"/>
      <c r="F21" s="121"/>
      <c r="G21" s="121"/>
      <c r="H21" s="121"/>
      <c r="I21" s="123">
        <f t="shared" si="0"/>
        <v>0</v>
      </c>
    </row>
    <row r="22" spans="1:10">
      <c r="A22" s="121"/>
      <c r="B22" s="121"/>
      <c r="C22" s="125"/>
      <c r="D22" s="121"/>
      <c r="E22" s="121"/>
      <c r="F22" s="121"/>
      <c r="G22" s="121"/>
      <c r="H22" s="121"/>
      <c r="I22" s="123">
        <f t="shared" si="0"/>
        <v>0</v>
      </c>
    </row>
    <row r="23" spans="1:10" ht="18.75" customHeight="1">
      <c r="A23" s="224" t="s">
        <v>26</v>
      </c>
      <c r="B23" s="225"/>
      <c r="C23" s="225"/>
      <c r="D23" s="225"/>
      <c r="E23" s="225"/>
      <c r="F23" s="225"/>
      <c r="G23" s="225"/>
      <c r="H23" s="226"/>
      <c r="I23" s="126"/>
    </row>
    <row r="24" spans="1:10">
      <c r="A24" s="121">
        <v>1</v>
      </c>
      <c r="B24" s="149" t="s">
        <v>234</v>
      </c>
      <c r="C24" s="125"/>
      <c r="D24" s="121"/>
      <c r="E24" s="121"/>
      <c r="F24" s="121"/>
      <c r="G24" s="121"/>
      <c r="H24" s="121"/>
      <c r="I24" s="123">
        <f>((((D24*1)+(E24*2))*H24)*G24/15)</f>
        <v>0</v>
      </c>
    </row>
    <row r="25" spans="1:10">
      <c r="A25" s="121"/>
      <c r="B25" s="121"/>
      <c r="C25" s="125"/>
      <c r="D25" s="121"/>
      <c r="E25" s="121"/>
      <c r="F25" s="121"/>
      <c r="G25" s="121"/>
      <c r="H25" s="121"/>
      <c r="I25" s="123">
        <f t="shared" ref="I25:I26" si="1">((((D25*1)+(E25*2))*H25)*G25/15)</f>
        <v>0</v>
      </c>
    </row>
    <row r="26" spans="1:10">
      <c r="A26" s="121"/>
      <c r="B26" s="127"/>
      <c r="C26" s="125"/>
      <c r="D26" s="121"/>
      <c r="E26" s="121"/>
      <c r="F26" s="121"/>
      <c r="G26" s="121"/>
      <c r="H26" s="121"/>
      <c r="I26" s="123">
        <f t="shared" si="1"/>
        <v>0</v>
      </c>
    </row>
    <row r="27" spans="1:10" s="130" customFormat="1">
      <c r="A27" s="211" t="s">
        <v>27</v>
      </c>
      <c r="B27" s="212"/>
      <c r="C27" s="213"/>
      <c r="D27" s="118">
        <f>SUM(D18:D26)</f>
        <v>0</v>
      </c>
      <c r="E27" s="118">
        <f>SUM(E18:E26)</f>
        <v>0</v>
      </c>
      <c r="F27" s="188">
        <f>SUM(F18:F26)</f>
        <v>0</v>
      </c>
      <c r="G27" s="118"/>
      <c r="H27" s="128">
        <f>SUM(H18:H26)</f>
        <v>0</v>
      </c>
      <c r="I27" s="129">
        <f>SUM(I18:I22,I24:I26)</f>
        <v>0</v>
      </c>
    </row>
    <row r="28" spans="1:10" s="130" customFormat="1">
      <c r="A28" s="104">
        <v>1.3</v>
      </c>
      <c r="B28" s="107" t="s">
        <v>28</v>
      </c>
      <c r="C28" s="131"/>
      <c r="D28" s="132"/>
      <c r="E28" s="132"/>
      <c r="F28" s="132"/>
      <c r="G28" s="132"/>
      <c r="H28" s="104"/>
      <c r="I28" s="133"/>
    </row>
    <row r="29" spans="1:10" s="132" customFormat="1" ht="37.5">
      <c r="A29" s="118" t="s">
        <v>29</v>
      </c>
      <c r="B29" s="118" t="s">
        <v>30</v>
      </c>
      <c r="C29" s="211" t="s">
        <v>31</v>
      </c>
      <c r="D29" s="212"/>
      <c r="E29" s="211" t="s">
        <v>32</v>
      </c>
      <c r="F29" s="212"/>
      <c r="G29" s="213"/>
      <c r="H29" s="117" t="s">
        <v>18</v>
      </c>
      <c r="I29" s="134" t="s">
        <v>19</v>
      </c>
    </row>
    <row r="30" spans="1:10" ht="18.75" customHeight="1">
      <c r="A30" s="223" t="s">
        <v>33</v>
      </c>
      <c r="B30" s="223"/>
      <c r="C30" s="223"/>
      <c r="D30" s="223"/>
      <c r="E30" s="223"/>
      <c r="F30" s="223"/>
      <c r="G30" s="223"/>
      <c r="H30" s="223"/>
      <c r="I30" s="135"/>
    </row>
    <row r="31" spans="1:10">
      <c r="A31" s="121">
        <v>1</v>
      </c>
      <c r="B31" s="121"/>
      <c r="C31" s="227"/>
      <c r="D31" s="228"/>
      <c r="E31" s="227"/>
      <c r="F31" s="228"/>
      <c r="G31" s="229"/>
      <c r="H31" s="378"/>
      <c r="I31" s="123">
        <f>H31*1</f>
        <v>0</v>
      </c>
      <c r="J31" s="151"/>
    </row>
    <row r="32" spans="1:10">
      <c r="A32" s="121">
        <v>2</v>
      </c>
      <c r="B32" s="121"/>
      <c r="C32" s="202"/>
      <c r="D32" s="204"/>
      <c r="E32" s="202"/>
      <c r="F32" s="204"/>
      <c r="G32" s="203"/>
      <c r="H32" s="378"/>
      <c r="I32" s="123">
        <f>H32*1</f>
        <v>0</v>
      </c>
    </row>
    <row r="33" spans="1:9">
      <c r="A33" s="121">
        <v>3</v>
      </c>
      <c r="B33" s="121"/>
      <c r="C33" s="202"/>
      <c r="D33" s="203"/>
      <c r="E33" s="202"/>
      <c r="F33" s="204"/>
      <c r="G33" s="203"/>
      <c r="H33" s="378"/>
      <c r="I33" s="123">
        <f t="shared" ref="I33" si="2">H33*1</f>
        <v>0</v>
      </c>
    </row>
    <row r="34" spans="1:9">
      <c r="A34" s="223" t="s">
        <v>34</v>
      </c>
      <c r="B34" s="223"/>
      <c r="C34" s="223"/>
      <c r="D34" s="223"/>
      <c r="E34" s="223"/>
      <c r="F34" s="223"/>
      <c r="G34" s="223"/>
      <c r="H34" s="223"/>
      <c r="I34" s="135"/>
    </row>
    <row r="35" spans="1:9">
      <c r="A35" s="121">
        <v>1</v>
      </c>
      <c r="B35" s="121"/>
      <c r="C35" s="202"/>
      <c r="D35" s="203"/>
      <c r="E35" s="202"/>
      <c r="F35" s="204"/>
      <c r="G35" s="203"/>
      <c r="H35" s="121"/>
      <c r="I35" s="123">
        <f>H35*2</f>
        <v>0</v>
      </c>
    </row>
    <row r="36" spans="1:9">
      <c r="A36" s="121">
        <v>2</v>
      </c>
      <c r="B36" s="121"/>
      <c r="C36" s="202"/>
      <c r="D36" s="203"/>
      <c r="E36" s="202"/>
      <c r="F36" s="204"/>
      <c r="G36" s="203"/>
      <c r="H36" s="121"/>
      <c r="I36" s="123">
        <f t="shared" ref="I36:I37" si="3">H36*2</f>
        <v>0</v>
      </c>
    </row>
    <row r="37" spans="1:9">
      <c r="A37" s="121">
        <v>3</v>
      </c>
      <c r="B37" s="121"/>
      <c r="C37" s="202"/>
      <c r="D37" s="203"/>
      <c r="E37" s="202"/>
      <c r="F37" s="204"/>
      <c r="G37" s="203"/>
      <c r="H37" s="121"/>
      <c r="I37" s="123">
        <f t="shared" si="3"/>
        <v>0</v>
      </c>
    </row>
    <row r="38" spans="1:9">
      <c r="A38" s="223" t="s">
        <v>35</v>
      </c>
      <c r="B38" s="223"/>
      <c r="C38" s="223"/>
      <c r="D38" s="223"/>
      <c r="E38" s="223"/>
      <c r="F38" s="223"/>
      <c r="G38" s="223"/>
      <c r="H38" s="223"/>
      <c r="I38" s="136"/>
    </row>
    <row r="39" spans="1:9" s="132" customFormat="1" ht="37.5">
      <c r="A39" s="118" t="s">
        <v>29</v>
      </c>
      <c r="B39" s="118" t="s">
        <v>30</v>
      </c>
      <c r="C39" s="211" t="s">
        <v>31</v>
      </c>
      <c r="D39" s="212"/>
      <c r="E39" s="211" t="s">
        <v>32</v>
      </c>
      <c r="F39" s="212"/>
      <c r="G39" s="213"/>
      <c r="H39" s="117" t="s">
        <v>18</v>
      </c>
      <c r="I39" s="134" t="s">
        <v>19</v>
      </c>
    </row>
    <row r="40" spans="1:9">
      <c r="A40" s="121">
        <v>1</v>
      </c>
      <c r="B40" s="121"/>
      <c r="C40" s="202"/>
      <c r="D40" s="203"/>
      <c r="E40" s="202"/>
      <c r="F40" s="204"/>
      <c r="G40" s="203"/>
      <c r="H40" s="121"/>
      <c r="I40" s="123">
        <f>H40*2</f>
        <v>0</v>
      </c>
    </row>
    <row r="41" spans="1:9">
      <c r="A41" s="121">
        <v>2</v>
      </c>
      <c r="B41" s="121"/>
      <c r="C41" s="202"/>
      <c r="D41" s="203"/>
      <c r="E41" s="202"/>
      <c r="F41" s="204"/>
      <c r="G41" s="203"/>
      <c r="H41" s="121"/>
      <c r="I41" s="123">
        <f t="shared" ref="I41:I42" si="4">H41*2</f>
        <v>0</v>
      </c>
    </row>
    <row r="42" spans="1:9">
      <c r="A42" s="121">
        <v>3</v>
      </c>
      <c r="B42" s="121"/>
      <c r="C42" s="202"/>
      <c r="D42" s="203"/>
      <c r="E42" s="202"/>
      <c r="F42" s="204"/>
      <c r="G42" s="203"/>
      <c r="H42" s="121"/>
      <c r="I42" s="123">
        <f t="shared" si="4"/>
        <v>0</v>
      </c>
    </row>
    <row r="43" spans="1:9">
      <c r="A43" s="223" t="s">
        <v>36</v>
      </c>
      <c r="B43" s="223"/>
      <c r="C43" s="223"/>
      <c r="D43" s="223"/>
      <c r="E43" s="223"/>
      <c r="F43" s="223"/>
      <c r="G43" s="223"/>
      <c r="H43" s="223"/>
      <c r="I43" s="136"/>
    </row>
    <row r="44" spans="1:9">
      <c r="A44" s="121">
        <v>1</v>
      </c>
      <c r="B44" s="121"/>
      <c r="C44" s="202"/>
      <c r="D44" s="203"/>
      <c r="E44" s="202"/>
      <c r="F44" s="204"/>
      <c r="G44" s="203"/>
      <c r="H44" s="121"/>
      <c r="I44" s="123">
        <f>H44*1</f>
        <v>0</v>
      </c>
    </row>
    <row r="45" spans="1:9">
      <c r="A45" s="121"/>
      <c r="B45" s="121"/>
      <c r="C45" s="202"/>
      <c r="D45" s="203"/>
      <c r="E45" s="202"/>
      <c r="F45" s="204"/>
      <c r="G45" s="203"/>
      <c r="H45" s="121"/>
      <c r="I45" s="123">
        <f>H45*1</f>
        <v>0</v>
      </c>
    </row>
    <row r="46" spans="1:9">
      <c r="A46" s="121">
        <v>2</v>
      </c>
      <c r="B46" s="121"/>
      <c r="C46" s="202"/>
      <c r="D46" s="203"/>
      <c r="E46" s="202"/>
      <c r="F46" s="204"/>
      <c r="G46" s="203"/>
      <c r="H46" s="121"/>
      <c r="I46" s="123">
        <f t="shared" ref="I46" si="5">H46*1</f>
        <v>0</v>
      </c>
    </row>
    <row r="47" spans="1:9" s="130" customFormat="1">
      <c r="A47" s="220" t="s">
        <v>37</v>
      </c>
      <c r="B47" s="221"/>
      <c r="C47" s="221"/>
      <c r="D47" s="221"/>
      <c r="E47" s="221"/>
      <c r="F47" s="221"/>
      <c r="G47" s="221"/>
      <c r="H47" s="222"/>
      <c r="I47" s="137"/>
    </row>
    <row r="48" spans="1:9" s="132" customFormat="1" ht="37.5">
      <c r="A48" s="118" t="s">
        <v>29</v>
      </c>
      <c r="B48" s="118" t="s">
        <v>30</v>
      </c>
      <c r="C48" s="211" t="s">
        <v>31</v>
      </c>
      <c r="D48" s="212"/>
      <c r="E48" s="211" t="s">
        <v>32</v>
      </c>
      <c r="F48" s="212"/>
      <c r="G48" s="213"/>
      <c r="H48" s="117" t="s">
        <v>18</v>
      </c>
      <c r="I48" s="134" t="s">
        <v>19</v>
      </c>
    </row>
    <row r="49" spans="1:9" ht="22.5" customHeight="1">
      <c r="A49" s="121">
        <v>1</v>
      </c>
      <c r="B49" s="121"/>
      <c r="C49" s="202"/>
      <c r="D49" s="203"/>
      <c r="E49" s="202"/>
      <c r="F49" s="204"/>
      <c r="G49" s="203"/>
      <c r="H49" s="121"/>
      <c r="I49" s="123">
        <f t="shared" ref="I49:I51" si="6">H49*0.5</f>
        <v>0</v>
      </c>
    </row>
    <row r="50" spans="1:9">
      <c r="A50" s="121">
        <v>2</v>
      </c>
      <c r="B50" s="121"/>
      <c r="C50" s="202"/>
      <c r="D50" s="203"/>
      <c r="E50" s="202"/>
      <c r="F50" s="204"/>
      <c r="G50" s="203"/>
      <c r="H50" s="121"/>
      <c r="I50" s="123">
        <f t="shared" si="6"/>
        <v>0</v>
      </c>
    </row>
    <row r="51" spans="1:9">
      <c r="A51" s="121">
        <v>3</v>
      </c>
      <c r="B51" s="121"/>
      <c r="C51" s="202"/>
      <c r="D51" s="203"/>
      <c r="E51" s="202"/>
      <c r="F51" s="204"/>
      <c r="G51" s="203"/>
      <c r="H51" s="121"/>
      <c r="I51" s="123">
        <f t="shared" si="6"/>
        <v>0</v>
      </c>
    </row>
    <row r="52" spans="1:9" s="130" customFormat="1">
      <c r="A52" s="217" t="s">
        <v>38</v>
      </c>
      <c r="B52" s="218"/>
      <c r="C52" s="218"/>
      <c r="D52" s="218"/>
      <c r="E52" s="218"/>
      <c r="F52" s="218"/>
      <c r="G52" s="218"/>
      <c r="H52" s="219"/>
      <c r="I52" s="138"/>
    </row>
    <row r="53" spans="1:9" s="132" customFormat="1" ht="37.5">
      <c r="A53" s="118" t="s">
        <v>29</v>
      </c>
      <c r="B53" s="118" t="s">
        <v>30</v>
      </c>
      <c r="C53" s="211" t="s">
        <v>31</v>
      </c>
      <c r="D53" s="212"/>
      <c r="E53" s="211" t="s">
        <v>32</v>
      </c>
      <c r="F53" s="212"/>
      <c r="G53" s="213"/>
      <c r="H53" s="117" t="s">
        <v>18</v>
      </c>
      <c r="I53" s="134" t="s">
        <v>19</v>
      </c>
    </row>
    <row r="54" spans="1:9" s="130" customFormat="1">
      <c r="A54" s="205" t="s">
        <v>39</v>
      </c>
      <c r="B54" s="206"/>
      <c r="C54" s="206"/>
      <c r="D54" s="206"/>
      <c r="E54" s="206"/>
      <c r="F54" s="206"/>
      <c r="G54" s="206"/>
      <c r="H54" s="207"/>
      <c r="I54" s="137"/>
    </row>
    <row r="55" spans="1:9" ht="17.25" customHeight="1">
      <c r="A55" s="121">
        <v>1</v>
      </c>
      <c r="B55" s="121"/>
      <c r="C55" s="202"/>
      <c r="D55" s="203"/>
      <c r="E55" s="202"/>
      <c r="F55" s="204"/>
      <c r="G55" s="203"/>
      <c r="H55" s="127"/>
      <c r="I55" s="123">
        <f>H55*4</f>
        <v>0</v>
      </c>
    </row>
    <row r="56" spans="1:9">
      <c r="A56" s="121">
        <v>2</v>
      </c>
      <c r="B56" s="121"/>
      <c r="C56" s="202"/>
      <c r="D56" s="203"/>
      <c r="E56" s="202"/>
      <c r="F56" s="204"/>
      <c r="G56" s="203"/>
      <c r="H56" s="121"/>
      <c r="I56" s="123">
        <f t="shared" ref="I56:I57" si="7">H56*4</f>
        <v>0</v>
      </c>
    </row>
    <row r="57" spans="1:9">
      <c r="A57" s="121">
        <v>3</v>
      </c>
      <c r="B57" s="121"/>
      <c r="C57" s="202"/>
      <c r="D57" s="203"/>
      <c r="E57" s="202"/>
      <c r="F57" s="204"/>
      <c r="G57" s="203"/>
      <c r="H57" s="121"/>
      <c r="I57" s="123">
        <f t="shared" si="7"/>
        <v>0</v>
      </c>
    </row>
    <row r="58" spans="1:9" s="130" customFormat="1">
      <c r="A58" s="205" t="s">
        <v>40</v>
      </c>
      <c r="B58" s="206"/>
      <c r="C58" s="206"/>
      <c r="D58" s="206"/>
      <c r="E58" s="206"/>
      <c r="F58" s="206"/>
      <c r="G58" s="206"/>
      <c r="H58" s="207"/>
      <c r="I58" s="137"/>
    </row>
    <row r="59" spans="1:9" ht="18" customHeight="1">
      <c r="A59" s="121">
        <v>1</v>
      </c>
      <c r="B59" s="121"/>
      <c r="C59" s="202"/>
      <c r="D59" s="203"/>
      <c r="E59" s="202"/>
      <c r="F59" s="204"/>
      <c r="G59" s="203"/>
      <c r="H59" s="121"/>
      <c r="I59" s="123">
        <f>(H59*4)/2</f>
        <v>0</v>
      </c>
    </row>
    <row r="60" spans="1:9">
      <c r="A60" s="121">
        <v>2</v>
      </c>
      <c r="B60" s="121"/>
      <c r="C60" s="202"/>
      <c r="D60" s="203"/>
      <c r="E60" s="202"/>
      <c r="F60" s="204"/>
      <c r="G60" s="203"/>
      <c r="H60" s="121"/>
      <c r="I60" s="123">
        <f t="shared" ref="I60:I61" si="8">(H60*4)/2</f>
        <v>0</v>
      </c>
    </row>
    <row r="61" spans="1:9">
      <c r="A61" s="121">
        <v>3</v>
      </c>
      <c r="B61" s="121"/>
      <c r="C61" s="202"/>
      <c r="D61" s="203"/>
      <c r="E61" s="202"/>
      <c r="F61" s="204"/>
      <c r="G61" s="203"/>
      <c r="H61" s="121"/>
      <c r="I61" s="123">
        <f t="shared" si="8"/>
        <v>0</v>
      </c>
    </row>
    <row r="62" spans="1:9">
      <c r="A62" s="214" t="s">
        <v>41</v>
      </c>
      <c r="B62" s="215"/>
      <c r="C62" s="215"/>
      <c r="D62" s="215"/>
      <c r="E62" s="215"/>
      <c r="F62" s="215"/>
      <c r="G62" s="215"/>
      <c r="H62" s="216"/>
      <c r="I62" s="139"/>
    </row>
    <row r="63" spans="1:9" ht="37.5">
      <c r="A63" s="118" t="s">
        <v>29</v>
      </c>
      <c r="B63" s="118" t="s">
        <v>30</v>
      </c>
      <c r="C63" s="211" t="s">
        <v>31</v>
      </c>
      <c r="D63" s="212"/>
      <c r="E63" s="211" t="s">
        <v>32</v>
      </c>
      <c r="F63" s="212"/>
      <c r="G63" s="213"/>
      <c r="H63" s="117" t="s">
        <v>18</v>
      </c>
      <c r="I63" s="134" t="s">
        <v>19</v>
      </c>
    </row>
    <row r="64" spans="1:9">
      <c r="A64" s="205" t="s">
        <v>42</v>
      </c>
      <c r="B64" s="206"/>
      <c r="C64" s="206"/>
      <c r="D64" s="206"/>
      <c r="E64" s="206"/>
      <c r="F64" s="206"/>
      <c r="G64" s="206"/>
      <c r="H64" s="207"/>
      <c r="I64" s="137"/>
    </row>
    <row r="65" spans="1:9">
      <c r="A65" s="121">
        <v>1</v>
      </c>
      <c r="B65" s="121"/>
      <c r="C65" s="202"/>
      <c r="D65" s="203"/>
      <c r="E65" s="202"/>
      <c r="F65" s="204"/>
      <c r="G65" s="203"/>
      <c r="H65" s="121"/>
      <c r="I65" s="123">
        <f>H65*3</f>
        <v>0</v>
      </c>
    </row>
    <row r="66" spans="1:9">
      <c r="A66" s="121">
        <v>2</v>
      </c>
      <c r="B66" s="121"/>
      <c r="C66" s="202"/>
      <c r="D66" s="203"/>
      <c r="E66" s="202"/>
      <c r="F66" s="204"/>
      <c r="G66" s="203"/>
      <c r="H66" s="121"/>
      <c r="I66" s="123">
        <f t="shared" ref="I66:I67" si="9">H66*3</f>
        <v>0</v>
      </c>
    </row>
    <row r="67" spans="1:9">
      <c r="A67" s="121">
        <v>3</v>
      </c>
      <c r="B67" s="121"/>
      <c r="C67" s="202"/>
      <c r="D67" s="203"/>
      <c r="E67" s="202"/>
      <c r="F67" s="204"/>
      <c r="G67" s="203"/>
      <c r="H67" s="121"/>
      <c r="I67" s="123">
        <f t="shared" si="9"/>
        <v>0</v>
      </c>
    </row>
    <row r="68" spans="1:9" s="130" customFormat="1">
      <c r="A68" s="205" t="s">
        <v>43</v>
      </c>
      <c r="B68" s="206"/>
      <c r="C68" s="206"/>
      <c r="D68" s="206"/>
      <c r="E68" s="206"/>
      <c r="F68" s="206"/>
      <c r="G68" s="206"/>
      <c r="H68" s="207"/>
      <c r="I68" s="137"/>
    </row>
    <row r="69" spans="1:9">
      <c r="A69" s="121">
        <v>1</v>
      </c>
      <c r="B69" s="121"/>
      <c r="C69" s="202"/>
      <c r="D69" s="203"/>
      <c r="E69" s="202"/>
      <c r="F69" s="204"/>
      <c r="G69" s="203"/>
      <c r="H69" s="121"/>
      <c r="I69" s="123">
        <f>(H69*3)/2</f>
        <v>0</v>
      </c>
    </row>
    <row r="70" spans="1:9">
      <c r="A70" s="121">
        <v>2</v>
      </c>
      <c r="B70" s="121"/>
      <c r="C70" s="202"/>
      <c r="D70" s="203"/>
      <c r="E70" s="202"/>
      <c r="F70" s="204"/>
      <c r="G70" s="203"/>
      <c r="H70" s="121"/>
      <c r="I70" s="123">
        <f t="shared" ref="I70:I71" si="10">(H70*3)/2</f>
        <v>0</v>
      </c>
    </row>
    <row r="71" spans="1:9">
      <c r="A71" s="121">
        <v>3</v>
      </c>
      <c r="B71" s="121"/>
      <c r="C71" s="202"/>
      <c r="D71" s="203"/>
      <c r="E71" s="202"/>
      <c r="F71" s="204"/>
      <c r="G71" s="203"/>
      <c r="H71" s="121"/>
      <c r="I71" s="123">
        <f t="shared" si="10"/>
        <v>0</v>
      </c>
    </row>
    <row r="72" spans="1:9" s="130" customFormat="1">
      <c r="A72" s="208" t="s">
        <v>44</v>
      </c>
      <c r="B72" s="209"/>
      <c r="C72" s="209"/>
      <c r="D72" s="209"/>
      <c r="E72" s="209"/>
      <c r="F72" s="209"/>
      <c r="G72" s="209"/>
      <c r="H72" s="210"/>
      <c r="I72" s="123"/>
    </row>
    <row r="73" spans="1:9" s="132" customFormat="1" ht="43.5">
      <c r="A73" s="118" t="s">
        <v>29</v>
      </c>
      <c r="B73" s="118" t="s">
        <v>30</v>
      </c>
      <c r="C73" s="211" t="s">
        <v>31</v>
      </c>
      <c r="D73" s="212"/>
      <c r="E73" s="211" t="s">
        <v>32</v>
      </c>
      <c r="F73" s="212"/>
      <c r="G73" s="213"/>
      <c r="H73" s="118" t="s">
        <v>18</v>
      </c>
      <c r="I73" s="134" t="s">
        <v>19</v>
      </c>
    </row>
    <row r="74" spans="1:9" s="130" customFormat="1">
      <c r="A74" s="205" t="s">
        <v>45</v>
      </c>
      <c r="B74" s="206"/>
      <c r="C74" s="206"/>
      <c r="D74" s="206"/>
      <c r="E74" s="206"/>
      <c r="F74" s="206"/>
      <c r="G74" s="206"/>
      <c r="H74" s="207"/>
      <c r="I74" s="137"/>
    </row>
    <row r="75" spans="1:9">
      <c r="A75" s="121">
        <v>1</v>
      </c>
      <c r="B75" s="127"/>
      <c r="C75" s="202"/>
      <c r="D75" s="203"/>
      <c r="E75" s="202"/>
      <c r="F75" s="204"/>
      <c r="G75" s="203"/>
      <c r="H75" s="127"/>
      <c r="I75" s="123">
        <f>H75*3</f>
        <v>0</v>
      </c>
    </row>
    <row r="76" spans="1:9">
      <c r="A76" s="121">
        <v>2</v>
      </c>
      <c r="B76" s="121"/>
      <c r="C76" s="202"/>
      <c r="D76" s="203"/>
      <c r="E76" s="202"/>
      <c r="F76" s="204"/>
      <c r="G76" s="203"/>
      <c r="H76" s="121"/>
      <c r="I76" s="123">
        <f t="shared" ref="I76:I77" si="11">H76*3</f>
        <v>0</v>
      </c>
    </row>
    <row r="77" spans="1:9">
      <c r="A77" s="121">
        <v>3</v>
      </c>
      <c r="B77" s="121"/>
      <c r="C77" s="202"/>
      <c r="D77" s="203"/>
      <c r="E77" s="202"/>
      <c r="F77" s="204"/>
      <c r="G77" s="203"/>
      <c r="H77" s="121"/>
      <c r="I77" s="123">
        <f t="shared" si="11"/>
        <v>0</v>
      </c>
    </row>
    <row r="78" spans="1:9" s="130" customFormat="1">
      <c r="A78" s="205" t="s">
        <v>46</v>
      </c>
      <c r="B78" s="206"/>
      <c r="C78" s="206"/>
      <c r="D78" s="206"/>
      <c r="E78" s="206"/>
      <c r="F78" s="206"/>
      <c r="G78" s="206"/>
      <c r="H78" s="207"/>
      <c r="I78" s="137"/>
    </row>
    <row r="79" spans="1:9">
      <c r="A79" s="121">
        <v>1</v>
      </c>
      <c r="B79" s="121"/>
      <c r="C79" s="202"/>
      <c r="D79" s="204"/>
      <c r="E79" s="202"/>
      <c r="F79" s="204"/>
      <c r="G79" s="203"/>
      <c r="H79" s="121"/>
      <c r="I79" s="123">
        <f t="shared" ref="I79:I81" si="12">(H79*3)/2</f>
        <v>0</v>
      </c>
    </row>
    <row r="80" spans="1:9">
      <c r="A80" s="121">
        <v>2</v>
      </c>
      <c r="B80" s="121"/>
      <c r="C80" s="202"/>
      <c r="D80" s="203"/>
      <c r="E80" s="202"/>
      <c r="F80" s="204"/>
      <c r="G80" s="203"/>
      <c r="H80" s="121"/>
      <c r="I80" s="123">
        <f t="shared" si="12"/>
        <v>0</v>
      </c>
    </row>
    <row r="81" spans="1:9">
      <c r="A81" s="121">
        <v>3</v>
      </c>
      <c r="B81" s="121"/>
      <c r="C81" s="202"/>
      <c r="D81" s="203"/>
      <c r="E81" s="202"/>
      <c r="F81" s="204"/>
      <c r="G81" s="203"/>
      <c r="H81" s="121"/>
      <c r="I81" s="123">
        <f t="shared" si="12"/>
        <v>0</v>
      </c>
    </row>
    <row r="82" spans="1:9" s="130" customFormat="1">
      <c r="A82" s="208" t="s">
        <v>47</v>
      </c>
      <c r="B82" s="209"/>
      <c r="C82" s="209"/>
      <c r="D82" s="209"/>
      <c r="E82" s="209"/>
      <c r="F82" s="209"/>
      <c r="G82" s="209"/>
      <c r="H82" s="210"/>
      <c r="I82" s="139"/>
    </row>
    <row r="83" spans="1:9" s="132" customFormat="1" ht="43.5">
      <c r="A83" s="118" t="s">
        <v>29</v>
      </c>
      <c r="B83" s="118" t="s">
        <v>30</v>
      </c>
      <c r="C83" s="211" t="s">
        <v>31</v>
      </c>
      <c r="D83" s="212"/>
      <c r="E83" s="211" t="s">
        <v>32</v>
      </c>
      <c r="F83" s="212"/>
      <c r="G83" s="213"/>
      <c r="H83" s="118" t="s">
        <v>18</v>
      </c>
      <c r="I83" s="134" t="s">
        <v>19</v>
      </c>
    </row>
    <row r="84" spans="1:9" s="130" customFormat="1">
      <c r="A84" s="205" t="s">
        <v>48</v>
      </c>
      <c r="B84" s="206"/>
      <c r="C84" s="206"/>
      <c r="D84" s="206"/>
      <c r="E84" s="206"/>
      <c r="F84" s="206"/>
      <c r="G84" s="206"/>
      <c r="H84" s="207"/>
      <c r="I84" s="137"/>
    </row>
    <row r="85" spans="1:9">
      <c r="A85" s="121">
        <v>1</v>
      </c>
      <c r="B85" s="127"/>
      <c r="C85" s="202"/>
      <c r="D85" s="203"/>
      <c r="E85" s="202"/>
      <c r="F85" s="204"/>
      <c r="G85" s="203"/>
      <c r="H85" s="127"/>
      <c r="I85" s="123">
        <f>H85*0.5</f>
        <v>0</v>
      </c>
    </row>
    <row r="86" spans="1:9">
      <c r="A86" s="121">
        <v>2</v>
      </c>
      <c r="B86" s="121"/>
      <c r="C86" s="202"/>
      <c r="D86" s="203"/>
      <c r="E86" s="202"/>
      <c r="F86" s="204"/>
      <c r="G86" s="203"/>
      <c r="H86" s="121"/>
      <c r="I86" s="123">
        <f t="shared" ref="I86:I87" si="13">H86*0.5</f>
        <v>0</v>
      </c>
    </row>
    <row r="87" spans="1:9">
      <c r="A87" s="121">
        <v>3</v>
      </c>
      <c r="B87" s="121"/>
      <c r="C87" s="202"/>
      <c r="D87" s="203"/>
      <c r="E87" s="202"/>
      <c r="F87" s="204"/>
      <c r="G87" s="203"/>
      <c r="H87" s="121"/>
      <c r="I87" s="123">
        <f t="shared" si="13"/>
        <v>0</v>
      </c>
    </row>
    <row r="88" spans="1:9" s="130" customFormat="1">
      <c r="A88" s="205" t="s">
        <v>49</v>
      </c>
      <c r="B88" s="206"/>
      <c r="C88" s="206"/>
      <c r="D88" s="206"/>
      <c r="E88" s="206"/>
      <c r="F88" s="206"/>
      <c r="G88" s="206"/>
      <c r="H88" s="207"/>
      <c r="I88" s="137"/>
    </row>
    <row r="89" spans="1:9">
      <c r="A89" s="121">
        <v>1</v>
      </c>
      <c r="B89" s="121"/>
      <c r="C89" s="202"/>
      <c r="D89" s="203"/>
      <c r="E89" s="202"/>
      <c r="F89" s="204"/>
      <c r="G89" s="203"/>
      <c r="H89" s="121"/>
      <c r="I89" s="123">
        <f>(H89*0.5)/2</f>
        <v>0</v>
      </c>
    </row>
    <row r="90" spans="1:9">
      <c r="A90" s="121">
        <v>2</v>
      </c>
      <c r="B90" s="121"/>
      <c r="C90" s="202"/>
      <c r="D90" s="203"/>
      <c r="E90" s="202"/>
      <c r="F90" s="204"/>
      <c r="G90" s="203"/>
      <c r="H90" s="121"/>
      <c r="I90" s="123">
        <f t="shared" ref="I90:I91" si="14">(H90*0.5)/2</f>
        <v>0</v>
      </c>
    </row>
    <row r="91" spans="1:9">
      <c r="A91" s="121">
        <v>3</v>
      </c>
      <c r="B91" s="121"/>
      <c r="C91" s="202"/>
      <c r="D91" s="203"/>
      <c r="E91" s="202"/>
      <c r="F91" s="204"/>
      <c r="G91" s="203"/>
      <c r="H91" s="121"/>
      <c r="I91" s="123">
        <f t="shared" si="14"/>
        <v>0</v>
      </c>
    </row>
    <row r="92" spans="1:9">
      <c r="A92" s="199" t="s">
        <v>50</v>
      </c>
      <c r="B92" s="200"/>
      <c r="C92" s="200"/>
      <c r="D92" s="200"/>
      <c r="E92" s="200"/>
      <c r="F92" s="200"/>
      <c r="G92" s="201"/>
      <c r="H92" s="140"/>
      <c r="I92" s="141">
        <f>SUM(I31:I91)</f>
        <v>0</v>
      </c>
    </row>
    <row r="93" spans="1:9">
      <c r="A93" s="187">
        <v>1.6</v>
      </c>
      <c r="B93" s="130" t="s">
        <v>51</v>
      </c>
      <c r="C93" s="130"/>
      <c r="D93" s="130"/>
      <c r="E93" s="130"/>
      <c r="F93" s="130"/>
      <c r="G93" s="130"/>
      <c r="H93" s="130"/>
      <c r="I93" s="375"/>
    </row>
    <row r="94" spans="1:9" ht="37.5" customHeight="1">
      <c r="A94" s="188" t="s">
        <v>29</v>
      </c>
      <c r="B94" s="188" t="s">
        <v>30</v>
      </c>
      <c r="C94" s="211" t="s">
        <v>31</v>
      </c>
      <c r="D94" s="212"/>
      <c r="E94" s="211" t="s">
        <v>32</v>
      </c>
      <c r="F94" s="212"/>
      <c r="G94" s="213"/>
      <c r="H94" s="189" t="s">
        <v>18</v>
      </c>
      <c r="I94" s="134" t="s">
        <v>19</v>
      </c>
    </row>
    <row r="95" spans="1:9" s="130" customFormat="1" ht="20.25" customHeight="1">
      <c r="A95" s="223" t="s">
        <v>33</v>
      </c>
      <c r="B95" s="223"/>
      <c r="C95" s="223"/>
      <c r="D95" s="223"/>
      <c r="E95" s="223"/>
      <c r="F95" s="223"/>
      <c r="G95" s="223"/>
      <c r="H95" s="223"/>
      <c r="I95" s="135"/>
    </row>
    <row r="96" spans="1:9" s="145" customFormat="1" ht="24">
      <c r="A96" s="121">
        <v>1</v>
      </c>
      <c r="B96" s="121"/>
      <c r="C96" s="227"/>
      <c r="D96" s="228"/>
      <c r="E96" s="227"/>
      <c r="F96" s="228"/>
      <c r="G96" s="229"/>
      <c r="H96" s="150"/>
      <c r="I96" s="123">
        <f>H96*1</f>
        <v>0</v>
      </c>
    </row>
    <row r="97" spans="1:9">
      <c r="A97" s="121">
        <v>2</v>
      </c>
      <c r="B97" s="121"/>
      <c r="C97" s="202"/>
      <c r="D97" s="204"/>
      <c r="E97" s="202"/>
      <c r="F97" s="204"/>
      <c r="G97" s="203"/>
      <c r="H97" s="121"/>
      <c r="I97" s="123">
        <f>H97*1</f>
        <v>0</v>
      </c>
    </row>
    <row r="98" spans="1:9">
      <c r="A98" s="121">
        <v>3</v>
      </c>
      <c r="B98" s="121"/>
      <c r="C98" s="202"/>
      <c r="D98" s="204"/>
      <c r="E98" s="202"/>
      <c r="F98" s="204"/>
      <c r="G98" s="203"/>
      <c r="H98" s="121"/>
      <c r="I98" s="123">
        <f>H98*1</f>
        <v>0</v>
      </c>
    </row>
    <row r="99" spans="1:9">
      <c r="A99" s="199" t="s">
        <v>233</v>
      </c>
      <c r="B99" s="200"/>
      <c r="C99" s="200"/>
      <c r="D99" s="200"/>
      <c r="E99" s="200"/>
      <c r="F99" s="200"/>
      <c r="G99" s="201"/>
      <c r="H99" s="140"/>
      <c r="I99" s="398">
        <f>SUM(I96:I98)</f>
        <v>0</v>
      </c>
    </row>
    <row r="100" spans="1:9">
      <c r="A100" s="130"/>
      <c r="B100" s="187"/>
      <c r="C100" s="144"/>
      <c r="D100" s="394" t="s">
        <v>52</v>
      </c>
      <c r="E100" s="394" t="s">
        <v>53</v>
      </c>
      <c r="F100" s="399" t="s">
        <v>54</v>
      </c>
      <c r="G100" s="400" t="s">
        <v>55</v>
      </c>
      <c r="H100" s="400"/>
      <c r="I100" s="400"/>
    </row>
    <row r="101" spans="1:9" ht="24">
      <c r="A101" s="145"/>
      <c r="B101" s="146"/>
      <c r="C101" s="147" t="s">
        <v>56</v>
      </c>
      <c r="D101" s="148">
        <f>I27</f>
        <v>0</v>
      </c>
      <c r="E101" s="148">
        <f>I92</f>
        <v>0</v>
      </c>
      <c r="F101" s="148">
        <f>I99</f>
        <v>0</v>
      </c>
      <c r="G101" s="191">
        <f>SUM(D101:F101)</f>
        <v>0</v>
      </c>
      <c r="H101" s="192"/>
      <c r="I101" s="193"/>
    </row>
  </sheetData>
  <mergeCells count="148">
    <mergeCell ref="C94:D94"/>
    <mergeCell ref="E94:G94"/>
    <mergeCell ref="A95:H95"/>
    <mergeCell ref="C96:D96"/>
    <mergeCell ref="E96:G96"/>
    <mergeCell ref="C98:D98"/>
    <mergeCell ref="E98:G98"/>
    <mergeCell ref="A99:G99"/>
    <mergeCell ref="C97:D97"/>
    <mergeCell ref="E97:G97"/>
    <mergeCell ref="A1:I1"/>
    <mergeCell ref="A2:I2"/>
    <mergeCell ref="A3:B3"/>
    <mergeCell ref="C3:I3"/>
    <mergeCell ref="A4:I4"/>
    <mergeCell ref="A5:I5"/>
    <mergeCell ref="B6:I6"/>
    <mergeCell ref="C7:I7"/>
    <mergeCell ref="B8:I8"/>
    <mergeCell ref="C9:I9"/>
    <mergeCell ref="B10:I10"/>
    <mergeCell ref="D12:I12"/>
    <mergeCell ref="B13:C13"/>
    <mergeCell ref="E13:I13"/>
    <mergeCell ref="B14:C14"/>
    <mergeCell ref="E14:I14"/>
    <mergeCell ref="A15:B15"/>
    <mergeCell ref="D15:E15"/>
    <mergeCell ref="D11:I11"/>
    <mergeCell ref="A17:H17"/>
    <mergeCell ref="A23:H23"/>
    <mergeCell ref="A27:C27"/>
    <mergeCell ref="C29:D29"/>
    <mergeCell ref="E29:G29"/>
    <mergeCell ref="A30:H30"/>
    <mergeCell ref="C31:D31"/>
    <mergeCell ref="E31:G31"/>
    <mergeCell ref="C32:D32"/>
    <mergeCell ref="E32:G32"/>
    <mergeCell ref="C33:D33"/>
    <mergeCell ref="E33:G33"/>
    <mergeCell ref="A34:H34"/>
    <mergeCell ref="C35:D35"/>
    <mergeCell ref="E35:G35"/>
    <mergeCell ref="C36:D36"/>
    <mergeCell ref="E36:G36"/>
    <mergeCell ref="C37:D37"/>
    <mergeCell ref="E37:G37"/>
    <mergeCell ref="A38:H38"/>
    <mergeCell ref="C39:D39"/>
    <mergeCell ref="E39:G39"/>
    <mergeCell ref="C40:D40"/>
    <mergeCell ref="E40:G40"/>
    <mergeCell ref="C41:D41"/>
    <mergeCell ref="E41:G41"/>
    <mergeCell ref="C42:D42"/>
    <mergeCell ref="E42:G42"/>
    <mergeCell ref="A43:H43"/>
    <mergeCell ref="C44:D44"/>
    <mergeCell ref="E44:G44"/>
    <mergeCell ref="C46:D46"/>
    <mergeCell ref="E46:G46"/>
    <mergeCell ref="C45:D45"/>
    <mergeCell ref="E45:G45"/>
    <mergeCell ref="A47:H47"/>
    <mergeCell ref="C48:D48"/>
    <mergeCell ref="E48:G48"/>
    <mergeCell ref="C49:D49"/>
    <mergeCell ref="E49:G49"/>
    <mergeCell ref="C50:D50"/>
    <mergeCell ref="E50:G50"/>
    <mergeCell ref="C51:D51"/>
    <mergeCell ref="E51:G51"/>
    <mergeCell ref="A52:H52"/>
    <mergeCell ref="C53:D53"/>
    <mergeCell ref="E53:G53"/>
    <mergeCell ref="A54:H54"/>
    <mergeCell ref="C55:D55"/>
    <mergeCell ref="E55:G55"/>
    <mergeCell ref="C56:D56"/>
    <mergeCell ref="E56:G56"/>
    <mergeCell ref="C57:D57"/>
    <mergeCell ref="E57:G57"/>
    <mergeCell ref="A58:H58"/>
    <mergeCell ref="C59:D59"/>
    <mergeCell ref="E59:G59"/>
    <mergeCell ref="C60:D60"/>
    <mergeCell ref="E60:G60"/>
    <mergeCell ref="C61:D61"/>
    <mergeCell ref="E61:G61"/>
    <mergeCell ref="A62:H62"/>
    <mergeCell ref="C63:D63"/>
    <mergeCell ref="E63:G63"/>
    <mergeCell ref="A64:H64"/>
    <mergeCell ref="C65:D65"/>
    <mergeCell ref="E65:G65"/>
    <mergeCell ref="C66:D66"/>
    <mergeCell ref="E66:G66"/>
    <mergeCell ref="C67:D67"/>
    <mergeCell ref="E67:G67"/>
    <mergeCell ref="A68:H68"/>
    <mergeCell ref="C69:D69"/>
    <mergeCell ref="E69:G69"/>
    <mergeCell ref="C70:D70"/>
    <mergeCell ref="E70:G70"/>
    <mergeCell ref="C71:D71"/>
    <mergeCell ref="E71:G71"/>
    <mergeCell ref="A72:H72"/>
    <mergeCell ref="C73:D73"/>
    <mergeCell ref="E73:G73"/>
    <mergeCell ref="A74:H74"/>
    <mergeCell ref="C75:D75"/>
    <mergeCell ref="E75:G75"/>
    <mergeCell ref="C86:D86"/>
    <mergeCell ref="E86:G86"/>
    <mergeCell ref="C76:D76"/>
    <mergeCell ref="E76:G76"/>
    <mergeCell ref="C77:D77"/>
    <mergeCell ref="E77:G77"/>
    <mergeCell ref="A78:H78"/>
    <mergeCell ref="C79:D79"/>
    <mergeCell ref="E79:G79"/>
    <mergeCell ref="C80:D80"/>
    <mergeCell ref="E80:G80"/>
    <mergeCell ref="G100:I100"/>
    <mergeCell ref="G101:I101"/>
    <mergeCell ref="C15:C16"/>
    <mergeCell ref="F15:F16"/>
    <mergeCell ref="G15:G16"/>
    <mergeCell ref="H15:H16"/>
    <mergeCell ref="A92:G92"/>
    <mergeCell ref="C87:D87"/>
    <mergeCell ref="E87:G87"/>
    <mergeCell ref="A88:H88"/>
    <mergeCell ref="C89:D89"/>
    <mergeCell ref="E89:G89"/>
    <mergeCell ref="C90:D90"/>
    <mergeCell ref="E90:G90"/>
    <mergeCell ref="C91:D91"/>
    <mergeCell ref="E91:G91"/>
    <mergeCell ref="C81:D81"/>
    <mergeCell ref="E81:G81"/>
    <mergeCell ref="A82:H82"/>
    <mergeCell ref="C83:D83"/>
    <mergeCell ref="E83:G83"/>
    <mergeCell ref="A84:H84"/>
    <mergeCell ref="C85:D85"/>
    <mergeCell ref="E85:G85"/>
  </mergeCells>
  <printOptions horizontalCentered="1"/>
  <pageMargins left="0.31496062992126" right="0.31496062992126" top="0.55118110236220497" bottom="0.196850393700787" header="0.31496062992126" footer="0.31496062992126"/>
  <pageSetup paperSize="9" scale="97" fitToHeight="0" orientation="portrait" r:id="rId1"/>
  <rowBreaks count="2" manualBreakCount="2">
    <brk id="37" max="8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8"/>
  <sheetViews>
    <sheetView view="pageBreakPreview" topLeftCell="A100" zoomScaleNormal="100" zoomScaleSheetLayoutView="100" workbookViewId="0">
      <selection activeCell="D117" sqref="D117:I117"/>
    </sheetView>
  </sheetViews>
  <sheetFormatPr defaultColWidth="9.140625" defaultRowHeight="21.75"/>
  <cols>
    <col min="1" max="1" width="8.28515625" style="103" customWidth="1"/>
    <col min="2" max="2" width="8.28515625" style="105" customWidth="1"/>
    <col min="3" max="3" width="27.42578125" style="108" customWidth="1"/>
    <col min="4" max="4" width="8.28515625" style="109" customWidth="1"/>
    <col min="5" max="5" width="8.140625" style="109" customWidth="1"/>
    <col min="6" max="6" width="7.85546875" style="109" customWidth="1"/>
    <col min="7" max="7" width="10" style="109" customWidth="1"/>
    <col min="8" max="8" width="10.85546875" style="105" customWidth="1"/>
    <col min="9" max="9" width="9" style="110" customWidth="1"/>
    <col min="10" max="16384" width="9.140625" style="103"/>
  </cols>
  <sheetData>
    <row r="1" spans="1:9" s="157" customFormat="1" ht="24">
      <c r="A1" s="152" t="s">
        <v>57</v>
      </c>
      <c r="B1" s="153"/>
      <c r="C1" s="154"/>
      <c r="D1" s="155"/>
      <c r="E1" s="155"/>
      <c r="F1" s="155"/>
      <c r="G1" s="155"/>
      <c r="H1" s="153"/>
      <c r="I1" s="156"/>
    </row>
    <row r="2" spans="1:9">
      <c r="A2" s="158" t="s">
        <v>58</v>
      </c>
      <c r="B2" s="159" t="s">
        <v>59</v>
      </c>
    </row>
    <row r="3" spans="1:9" ht="44.25" customHeight="1">
      <c r="A3" s="270" t="s">
        <v>213</v>
      </c>
      <c r="B3" s="270"/>
      <c r="C3" s="270"/>
      <c r="D3" s="270"/>
      <c r="E3" s="270"/>
      <c r="F3" s="270"/>
      <c r="G3" s="270"/>
      <c r="H3" s="270"/>
      <c r="I3" s="270"/>
    </row>
    <row r="4" spans="1:9" s="160" customFormat="1" ht="17.25" customHeight="1">
      <c r="A4" s="117" t="s">
        <v>29</v>
      </c>
      <c r="B4" s="117" t="s">
        <v>60</v>
      </c>
      <c r="C4" s="253" t="s">
        <v>61</v>
      </c>
      <c r="D4" s="255"/>
      <c r="E4" s="117" t="s">
        <v>62</v>
      </c>
      <c r="F4" s="117" t="s">
        <v>63</v>
      </c>
      <c r="G4" s="117" t="s">
        <v>64</v>
      </c>
      <c r="H4" s="143" t="s">
        <v>65</v>
      </c>
      <c r="I4" s="119" t="s">
        <v>19</v>
      </c>
    </row>
    <row r="5" spans="1:9" ht="25.5" customHeight="1">
      <c r="A5" s="121">
        <v>1</v>
      </c>
      <c r="B5" s="161"/>
      <c r="C5" s="263"/>
      <c r="D5" s="203"/>
      <c r="E5" s="161"/>
      <c r="F5" s="162"/>
      <c r="G5" s="163"/>
      <c r="H5" s="164"/>
      <c r="I5" s="165">
        <f>IF(H5="ผช.",1,IF(H5="ผอ.",2,IF(H5&gt;=60,3.5,IF(H5&gt;=40,2.5,IF(H5&gt;=20,2,IF(H5&gt;=1,1.5,0))))))</f>
        <v>0</v>
      </c>
    </row>
    <row r="6" spans="1:9">
      <c r="A6" s="121">
        <v>2</v>
      </c>
      <c r="B6" s="190"/>
      <c r="C6" s="263"/>
      <c r="D6" s="203"/>
      <c r="E6" s="190"/>
      <c r="F6" s="162"/>
      <c r="G6" s="163"/>
      <c r="H6" s="164"/>
      <c r="I6" s="165">
        <f t="shared" ref="I6:I7" si="0">IF(H6="ผช.",1,IF(H6="ผอ.",2,IF(H6&gt;=60,3.5,IF(H6&gt;=40,2.5,IF(H6&gt;=20,2,IF(H6&gt;=1,1.5,0))))))</f>
        <v>0</v>
      </c>
    </row>
    <row r="7" spans="1:9">
      <c r="A7" s="121">
        <v>3</v>
      </c>
      <c r="B7" s="161"/>
      <c r="C7" s="263"/>
      <c r="D7" s="203"/>
      <c r="E7" s="161"/>
      <c r="F7" s="162"/>
      <c r="G7" s="163"/>
      <c r="H7" s="164"/>
      <c r="I7" s="165">
        <f t="shared" si="0"/>
        <v>0</v>
      </c>
    </row>
    <row r="8" spans="1:9" s="166" customFormat="1">
      <c r="A8" s="271" t="s">
        <v>236</v>
      </c>
      <c r="B8" s="272"/>
      <c r="C8" s="272"/>
      <c r="D8" s="272"/>
      <c r="E8" s="272"/>
      <c r="F8" s="272"/>
      <c r="G8" s="272"/>
      <c r="H8" s="272"/>
      <c r="I8" s="273"/>
    </row>
    <row r="9" spans="1:9" s="166" customFormat="1" ht="21" customHeight="1">
      <c r="A9" s="274" t="s">
        <v>66</v>
      </c>
      <c r="B9" s="275"/>
      <c r="C9" s="275"/>
      <c r="D9" s="275"/>
      <c r="E9" s="275" t="s">
        <v>67</v>
      </c>
      <c r="F9" s="275"/>
      <c r="G9" s="275"/>
      <c r="H9" s="275"/>
      <c r="I9" s="276"/>
    </row>
    <row r="10" spans="1:9" s="160" customFormat="1" ht="37.5" customHeight="1">
      <c r="A10" s="117" t="s">
        <v>29</v>
      </c>
      <c r="B10" s="117" t="s">
        <v>60</v>
      </c>
      <c r="C10" s="253" t="s">
        <v>61</v>
      </c>
      <c r="D10" s="255"/>
      <c r="E10" s="117" t="s">
        <v>62</v>
      </c>
      <c r="F10" s="117" t="s">
        <v>63</v>
      </c>
      <c r="G10" s="117" t="s">
        <v>68</v>
      </c>
      <c r="H10" s="143" t="s">
        <v>69</v>
      </c>
      <c r="I10" s="119" t="s">
        <v>19</v>
      </c>
    </row>
    <row r="11" spans="1:9" ht="43.5">
      <c r="A11" s="121">
        <v>1</v>
      </c>
      <c r="B11" s="161"/>
      <c r="C11" s="202"/>
      <c r="D11" s="203"/>
      <c r="E11" s="161"/>
      <c r="F11" s="162"/>
      <c r="G11" s="163"/>
      <c r="H11" s="164" t="s">
        <v>235</v>
      </c>
      <c r="I11" s="165">
        <f>IF(H11=1,1.5,IF(H11=2,1,0))</f>
        <v>0</v>
      </c>
    </row>
    <row r="12" spans="1:9">
      <c r="A12" s="121">
        <v>2</v>
      </c>
      <c r="B12" s="161"/>
      <c r="C12" s="202"/>
      <c r="D12" s="203"/>
      <c r="E12" s="161"/>
      <c r="F12" s="162"/>
      <c r="G12" s="163"/>
      <c r="H12" s="164"/>
      <c r="I12" s="165">
        <f t="shared" ref="I12:I13" si="1">IF(H12=1,1.5,IF(H12=2,1,0))</f>
        <v>0</v>
      </c>
    </row>
    <row r="13" spans="1:9">
      <c r="A13" s="121">
        <v>3</v>
      </c>
      <c r="B13" s="161"/>
      <c r="C13" s="202"/>
      <c r="D13" s="203"/>
      <c r="E13" s="161"/>
      <c r="F13" s="162"/>
      <c r="G13" s="163"/>
      <c r="H13" s="164"/>
      <c r="I13" s="165">
        <f t="shared" si="1"/>
        <v>0</v>
      </c>
    </row>
    <row r="14" spans="1:9" s="130" customFormat="1">
      <c r="A14" s="266" t="s">
        <v>70</v>
      </c>
      <c r="B14" s="267"/>
      <c r="C14" s="267"/>
      <c r="D14" s="267"/>
      <c r="E14" s="267"/>
      <c r="F14" s="268"/>
      <c r="G14" s="167">
        <f>SUM(G11:G13)</f>
        <v>0</v>
      </c>
      <c r="H14" s="128"/>
      <c r="I14" s="129">
        <f>SUM(I5:I7,I11:I13)</f>
        <v>0</v>
      </c>
    </row>
    <row r="15" spans="1:9" ht="39.75" customHeight="1">
      <c r="A15" s="104">
        <v>2.2999999999999998</v>
      </c>
      <c r="B15" s="269" t="s">
        <v>214</v>
      </c>
      <c r="C15" s="269"/>
      <c r="D15" s="269"/>
      <c r="E15" s="269"/>
      <c r="F15" s="269"/>
      <c r="G15" s="269"/>
      <c r="H15" s="269"/>
      <c r="I15" s="269"/>
    </row>
    <row r="16" spans="1:9" s="169" customFormat="1" ht="41.25" customHeight="1">
      <c r="A16" s="214" t="s">
        <v>237</v>
      </c>
      <c r="B16" s="215"/>
      <c r="C16" s="215"/>
      <c r="D16" s="215"/>
      <c r="E16" s="215"/>
      <c r="F16" s="215"/>
      <c r="G16" s="215"/>
      <c r="H16" s="215"/>
      <c r="I16" s="216"/>
    </row>
    <row r="17" spans="1:9" s="130" customFormat="1" ht="42" customHeight="1">
      <c r="A17" s="168" t="s">
        <v>29</v>
      </c>
      <c r="B17" s="248" t="s">
        <v>71</v>
      </c>
      <c r="C17" s="248"/>
      <c r="D17" s="248"/>
      <c r="E17" s="248"/>
      <c r="F17" s="248" t="s">
        <v>72</v>
      </c>
      <c r="G17" s="248"/>
      <c r="H17" s="117" t="s">
        <v>73</v>
      </c>
      <c r="I17" s="119" t="s">
        <v>19</v>
      </c>
    </row>
    <row r="18" spans="1:9">
      <c r="A18" s="121">
        <v>1</v>
      </c>
      <c r="B18" s="247"/>
      <c r="C18" s="247"/>
      <c r="D18" s="247"/>
      <c r="E18" s="247"/>
      <c r="F18" s="264"/>
      <c r="G18" s="264"/>
      <c r="H18" s="376"/>
      <c r="I18" s="171">
        <f>H18*0.5</f>
        <v>0</v>
      </c>
    </row>
    <row r="19" spans="1:9">
      <c r="A19" s="121">
        <v>2</v>
      </c>
      <c r="B19" s="247"/>
      <c r="C19" s="247"/>
      <c r="D19" s="247"/>
      <c r="E19" s="247"/>
      <c r="F19" s="264"/>
      <c r="G19" s="264"/>
      <c r="H19" s="376"/>
      <c r="I19" s="171">
        <f t="shared" ref="I19:I20" si="2">H19*0.5</f>
        <v>0</v>
      </c>
    </row>
    <row r="20" spans="1:9" ht="18.75" customHeight="1">
      <c r="A20" s="121">
        <v>3</v>
      </c>
      <c r="B20" s="247"/>
      <c r="C20" s="247"/>
      <c r="D20" s="247"/>
      <c r="E20" s="247"/>
      <c r="F20" s="264"/>
      <c r="G20" s="264"/>
      <c r="H20" s="376"/>
      <c r="I20" s="171">
        <f t="shared" si="2"/>
        <v>0</v>
      </c>
    </row>
    <row r="21" spans="1:9" s="172" customFormat="1" ht="45.75" customHeight="1">
      <c r="A21" s="265" t="s">
        <v>238</v>
      </c>
      <c r="B21" s="265"/>
      <c r="C21" s="265"/>
      <c r="D21" s="265"/>
      <c r="E21" s="265"/>
      <c r="F21" s="265"/>
      <c r="G21" s="265"/>
      <c r="H21" s="265"/>
      <c r="I21" s="265"/>
    </row>
    <row r="22" spans="1:9" ht="37.5">
      <c r="A22" s="117" t="s">
        <v>29</v>
      </c>
      <c r="B22" s="253" t="s">
        <v>71</v>
      </c>
      <c r="C22" s="254"/>
      <c r="D22" s="254"/>
      <c r="E22" s="254"/>
      <c r="F22" s="254"/>
      <c r="G22" s="255"/>
      <c r="H22" s="117" t="s">
        <v>69</v>
      </c>
      <c r="I22" s="119" t="s">
        <v>19</v>
      </c>
    </row>
    <row r="23" spans="1:9">
      <c r="A23" s="121">
        <v>1</v>
      </c>
      <c r="B23" s="202"/>
      <c r="C23" s="204"/>
      <c r="D23" s="204"/>
      <c r="E23" s="204"/>
      <c r="F23" s="204"/>
      <c r="G23" s="203"/>
      <c r="H23" s="376" t="s">
        <v>235</v>
      </c>
      <c r="I23" s="171">
        <f>IF(H23=1,0.5,IF(H23=2,0.25,0))</f>
        <v>0</v>
      </c>
    </row>
    <row r="24" spans="1:9">
      <c r="A24" s="121">
        <v>2</v>
      </c>
      <c r="B24" s="202"/>
      <c r="C24" s="204"/>
      <c r="D24" s="204"/>
      <c r="E24" s="204"/>
      <c r="F24" s="204"/>
      <c r="G24" s="203"/>
      <c r="H24" s="376"/>
      <c r="I24" s="171">
        <f t="shared" ref="I24:I25" si="3">IF(H24=1,0.5,IF(H24=2,0.25,0))</f>
        <v>0</v>
      </c>
    </row>
    <row r="25" spans="1:9" ht="21" customHeight="1">
      <c r="A25" s="121">
        <v>3</v>
      </c>
      <c r="B25" s="202"/>
      <c r="C25" s="204"/>
      <c r="D25" s="204"/>
      <c r="E25" s="204"/>
      <c r="F25" s="204"/>
      <c r="G25" s="203"/>
      <c r="H25" s="376"/>
      <c r="I25" s="171">
        <f t="shared" si="3"/>
        <v>0</v>
      </c>
    </row>
    <row r="26" spans="1:9" s="172" customFormat="1" ht="44.25" customHeight="1">
      <c r="A26" s="265" t="s">
        <v>239</v>
      </c>
      <c r="B26" s="265"/>
      <c r="C26" s="265"/>
      <c r="D26" s="265"/>
      <c r="E26" s="265"/>
      <c r="F26" s="265"/>
      <c r="G26" s="265"/>
      <c r="H26" s="265"/>
      <c r="I26" s="265"/>
    </row>
    <row r="27" spans="1:9" ht="37.5">
      <c r="A27" s="117" t="s">
        <v>29</v>
      </c>
      <c r="B27" s="253" t="s">
        <v>71</v>
      </c>
      <c r="C27" s="254"/>
      <c r="D27" s="254"/>
      <c r="E27" s="255"/>
      <c r="F27" s="117" t="s">
        <v>74</v>
      </c>
      <c r="G27" s="117" t="s">
        <v>69</v>
      </c>
      <c r="H27" s="117" t="s">
        <v>75</v>
      </c>
      <c r="I27" s="119" t="s">
        <v>19</v>
      </c>
    </row>
    <row r="28" spans="1:9" ht="43.5">
      <c r="A28" s="121">
        <v>1</v>
      </c>
      <c r="B28" s="263"/>
      <c r="C28" s="204"/>
      <c r="D28" s="204"/>
      <c r="E28" s="203"/>
      <c r="F28" s="161"/>
      <c r="G28" s="379" t="s">
        <v>235</v>
      </c>
      <c r="H28" s="121"/>
      <c r="I28" s="171">
        <f>IF(G28=1,0.75,IF(G28=2,0.25))*H28</f>
        <v>0</v>
      </c>
    </row>
    <row r="29" spans="1:9">
      <c r="A29" s="121">
        <v>2</v>
      </c>
      <c r="B29" s="202"/>
      <c r="C29" s="204"/>
      <c r="D29" s="204"/>
      <c r="E29" s="203"/>
      <c r="F29" s="161"/>
      <c r="G29" s="379"/>
      <c r="H29" s="121"/>
      <c r="I29" s="171">
        <f t="shared" ref="I29:I30" si="4">IF(G29=1,0.75,IF(G29=2,0.25))*H29</f>
        <v>0</v>
      </c>
    </row>
    <row r="30" spans="1:9" ht="20.25" customHeight="1">
      <c r="A30" s="121">
        <v>3</v>
      </c>
      <c r="B30" s="202"/>
      <c r="C30" s="204"/>
      <c r="D30" s="204"/>
      <c r="E30" s="203"/>
      <c r="F30" s="161"/>
      <c r="G30" s="379"/>
      <c r="H30" s="121"/>
      <c r="I30" s="171">
        <f t="shared" si="4"/>
        <v>0</v>
      </c>
    </row>
    <row r="31" spans="1:9" s="175" customFormat="1" ht="41.25" customHeight="1">
      <c r="A31" s="247" t="s">
        <v>241</v>
      </c>
      <c r="B31" s="247"/>
      <c r="C31" s="247"/>
      <c r="D31" s="247"/>
      <c r="E31" s="247"/>
      <c r="F31" s="247"/>
      <c r="G31" s="247"/>
      <c r="H31" s="247"/>
      <c r="I31" s="247"/>
    </row>
    <row r="32" spans="1:9" ht="37.5">
      <c r="A32" s="173" t="s">
        <v>29</v>
      </c>
      <c r="B32" s="257" t="s">
        <v>71</v>
      </c>
      <c r="C32" s="258"/>
      <c r="D32" s="258"/>
      <c r="E32" s="259"/>
      <c r="F32" s="173" t="s">
        <v>74</v>
      </c>
      <c r="G32" s="173" t="s">
        <v>69</v>
      </c>
      <c r="H32" s="173" t="s">
        <v>76</v>
      </c>
      <c r="I32" s="174" t="s">
        <v>19</v>
      </c>
    </row>
    <row r="33" spans="1:9" ht="43.5">
      <c r="A33" s="121">
        <v>1</v>
      </c>
      <c r="B33" s="202"/>
      <c r="C33" s="204"/>
      <c r="D33" s="204"/>
      <c r="E33" s="203"/>
      <c r="F33" s="161"/>
      <c r="G33" s="379" t="s">
        <v>235</v>
      </c>
      <c r="H33" s="121"/>
      <c r="I33" s="171">
        <f>IF(G33=1,1.5,IF(G33=2,1))*H33</f>
        <v>0</v>
      </c>
    </row>
    <row r="34" spans="1:9">
      <c r="A34" s="121">
        <v>2</v>
      </c>
      <c r="B34" s="202"/>
      <c r="C34" s="204"/>
      <c r="D34" s="204"/>
      <c r="E34" s="203"/>
      <c r="F34" s="161"/>
      <c r="G34" s="379"/>
      <c r="H34" s="121"/>
      <c r="I34" s="171">
        <f t="shared" ref="I34:I35" si="5">IF(G34=1,1.5,IF(G34=2,1))*H34</f>
        <v>0</v>
      </c>
    </row>
    <row r="35" spans="1:9" ht="43.5" customHeight="1">
      <c r="A35" s="121">
        <v>3</v>
      </c>
      <c r="B35" s="202"/>
      <c r="C35" s="204"/>
      <c r="D35" s="204"/>
      <c r="E35" s="203"/>
      <c r="F35" s="161"/>
      <c r="G35" s="379"/>
      <c r="H35" s="121"/>
      <c r="I35" s="171">
        <f t="shared" si="5"/>
        <v>0</v>
      </c>
    </row>
    <row r="36" spans="1:9" s="178" customFormat="1" ht="41.25" customHeight="1">
      <c r="A36" s="247" t="s">
        <v>240</v>
      </c>
      <c r="B36" s="247"/>
      <c r="C36" s="247"/>
      <c r="D36" s="247"/>
      <c r="E36" s="247"/>
      <c r="F36" s="247"/>
      <c r="G36" s="247"/>
      <c r="H36" s="247"/>
      <c r="I36" s="247"/>
    </row>
    <row r="37" spans="1:9" ht="65.25">
      <c r="A37" s="176" t="s">
        <v>29</v>
      </c>
      <c r="B37" s="260" t="s">
        <v>71</v>
      </c>
      <c r="C37" s="261"/>
      <c r="D37" s="261"/>
      <c r="E37" s="262"/>
      <c r="F37" s="176" t="s">
        <v>74</v>
      </c>
      <c r="G37" s="176" t="s">
        <v>69</v>
      </c>
      <c r="H37" s="173" t="s">
        <v>76</v>
      </c>
      <c r="I37" s="177" t="s">
        <v>19</v>
      </c>
    </row>
    <row r="38" spans="1:9" ht="43.5">
      <c r="A38" s="121">
        <v>1</v>
      </c>
      <c r="B38" s="263"/>
      <c r="C38" s="204"/>
      <c r="D38" s="204"/>
      <c r="E38" s="203"/>
      <c r="F38" s="161"/>
      <c r="G38" s="379" t="s">
        <v>235</v>
      </c>
      <c r="H38" s="121"/>
      <c r="I38" s="171">
        <f>IF(G38=1,2,IF(G38=2,1.5))*H38</f>
        <v>0</v>
      </c>
    </row>
    <row r="39" spans="1:9">
      <c r="A39" s="121">
        <v>2</v>
      </c>
      <c r="B39" s="202"/>
      <c r="C39" s="204"/>
      <c r="D39" s="204"/>
      <c r="E39" s="203"/>
      <c r="F39" s="161"/>
      <c r="G39" s="379"/>
      <c r="H39" s="121"/>
      <c r="I39" s="171">
        <f t="shared" ref="I39:I40" si="6">IF(G39=1,2,IF(G39=2,1.5))*H39</f>
        <v>0</v>
      </c>
    </row>
    <row r="40" spans="1:9" ht="21.75" customHeight="1">
      <c r="A40" s="121">
        <v>3</v>
      </c>
      <c r="B40" s="202"/>
      <c r="C40" s="204"/>
      <c r="D40" s="204"/>
      <c r="E40" s="203"/>
      <c r="F40" s="161"/>
      <c r="G40" s="379"/>
      <c r="H40" s="121"/>
      <c r="I40" s="171">
        <f t="shared" si="6"/>
        <v>0</v>
      </c>
    </row>
    <row r="41" spans="1:9" s="175" customFormat="1" ht="69" customHeight="1">
      <c r="A41" s="247" t="s">
        <v>242</v>
      </c>
      <c r="B41" s="247"/>
      <c r="C41" s="247"/>
      <c r="D41" s="247"/>
      <c r="E41" s="247"/>
      <c r="F41" s="247"/>
      <c r="G41" s="247"/>
      <c r="H41" s="247"/>
      <c r="I41" s="247"/>
    </row>
    <row r="42" spans="1:9" ht="37.5">
      <c r="A42" s="173" t="s">
        <v>29</v>
      </c>
      <c r="B42" s="257" t="s">
        <v>71</v>
      </c>
      <c r="C42" s="258"/>
      <c r="D42" s="258"/>
      <c r="E42" s="259"/>
      <c r="F42" s="173" t="s">
        <v>74</v>
      </c>
      <c r="G42" s="173" t="s">
        <v>69</v>
      </c>
      <c r="H42" s="173" t="s">
        <v>76</v>
      </c>
      <c r="I42" s="174" t="s">
        <v>19</v>
      </c>
    </row>
    <row r="43" spans="1:9" ht="43.5">
      <c r="A43" s="121">
        <v>1</v>
      </c>
      <c r="B43" s="202"/>
      <c r="C43" s="204"/>
      <c r="D43" s="204"/>
      <c r="E43" s="203"/>
      <c r="F43" s="161"/>
      <c r="G43" s="379" t="s">
        <v>235</v>
      </c>
      <c r="H43" s="121"/>
      <c r="I43" s="171">
        <f>IF(G43=1,2.5,IF(G43=2,2,0))*H43</f>
        <v>0</v>
      </c>
    </row>
    <row r="44" spans="1:9" ht="20.25" customHeight="1">
      <c r="A44" s="121">
        <v>2</v>
      </c>
      <c r="B44" s="202"/>
      <c r="C44" s="204"/>
      <c r="D44" s="204"/>
      <c r="E44" s="203"/>
      <c r="F44" s="161"/>
      <c r="G44" s="379"/>
      <c r="H44" s="121"/>
      <c r="I44" s="171">
        <f>IF(G44=1,2.5,IF(G44=2,2,0))*H44</f>
        <v>0</v>
      </c>
    </row>
    <row r="45" spans="1:9" s="175" customFormat="1" ht="45" customHeight="1">
      <c r="A45" s="247" t="s">
        <v>243</v>
      </c>
      <c r="B45" s="247"/>
      <c r="C45" s="247"/>
      <c r="D45" s="247"/>
      <c r="E45" s="247"/>
      <c r="F45" s="247"/>
      <c r="G45" s="247"/>
      <c r="H45" s="247"/>
      <c r="I45" s="247"/>
    </row>
    <row r="46" spans="1:9" ht="37.5">
      <c r="A46" s="173" t="s">
        <v>29</v>
      </c>
      <c r="B46" s="257" t="s">
        <v>71</v>
      </c>
      <c r="C46" s="258"/>
      <c r="D46" s="258"/>
      <c r="E46" s="259"/>
      <c r="F46" s="173" t="s">
        <v>74</v>
      </c>
      <c r="G46" s="173" t="s">
        <v>69</v>
      </c>
      <c r="H46" s="173" t="s">
        <v>73</v>
      </c>
      <c r="I46" s="174" t="s">
        <v>19</v>
      </c>
    </row>
    <row r="47" spans="1:9" ht="43.5">
      <c r="A47" s="121">
        <v>1</v>
      </c>
      <c r="B47" s="202"/>
      <c r="C47" s="204"/>
      <c r="D47" s="204"/>
      <c r="E47" s="203"/>
      <c r="F47" s="161"/>
      <c r="G47" s="379" t="s">
        <v>235</v>
      </c>
      <c r="H47" s="121"/>
      <c r="I47" s="171">
        <f>IF(G47=1,H47*3,IF(G47=2,H47*2.5,0))</f>
        <v>0</v>
      </c>
    </row>
    <row r="48" spans="1:9">
      <c r="A48" s="121">
        <v>2</v>
      </c>
      <c r="B48" s="202"/>
      <c r="C48" s="204"/>
      <c r="D48" s="204"/>
      <c r="E48" s="203"/>
      <c r="F48" s="170"/>
      <c r="G48" s="379"/>
      <c r="H48" s="121"/>
      <c r="I48" s="171">
        <f>IF(G48=1,H48*3,IF(G48=2,H48*2.5,0))</f>
        <v>0</v>
      </c>
    </row>
    <row r="49" spans="1:9">
      <c r="A49" s="121">
        <v>3</v>
      </c>
      <c r="B49" s="202"/>
      <c r="C49" s="204"/>
      <c r="D49" s="204"/>
      <c r="E49" s="203"/>
      <c r="F49" s="161"/>
      <c r="G49" s="379"/>
      <c r="H49" s="121"/>
      <c r="I49" s="171">
        <f>IF(G49=1,H49*3,IF(G49=2,H49*2.5,0))</f>
        <v>0</v>
      </c>
    </row>
    <row r="50" spans="1:9" s="179" customFormat="1">
      <c r="A50" s="256" t="s">
        <v>215</v>
      </c>
      <c r="B50" s="256"/>
      <c r="C50" s="256"/>
      <c r="D50" s="256"/>
      <c r="E50" s="256"/>
      <c r="F50" s="256"/>
      <c r="G50" s="256"/>
      <c r="H50" s="256"/>
      <c r="I50" s="256"/>
    </row>
    <row r="51" spans="1:9">
      <c r="A51" s="168" t="s">
        <v>29</v>
      </c>
      <c r="B51" s="240" t="s">
        <v>71</v>
      </c>
      <c r="C51" s="241"/>
      <c r="D51" s="241"/>
      <c r="E51" s="241"/>
      <c r="F51" s="241"/>
      <c r="G51" s="242"/>
      <c r="H51" s="173" t="s">
        <v>77</v>
      </c>
      <c r="I51" s="174" t="s">
        <v>19</v>
      </c>
    </row>
    <row r="52" spans="1:9">
      <c r="A52" s="121">
        <v>1</v>
      </c>
      <c r="B52" s="202"/>
      <c r="C52" s="204"/>
      <c r="D52" s="204"/>
      <c r="E52" s="204"/>
      <c r="F52" s="204"/>
      <c r="G52" s="203"/>
      <c r="H52" s="376"/>
      <c r="I52" s="171">
        <f>H52*1</f>
        <v>0</v>
      </c>
    </row>
    <row r="53" spans="1:9">
      <c r="A53" s="121">
        <v>2</v>
      </c>
      <c r="B53" s="202"/>
      <c r="C53" s="204"/>
      <c r="D53" s="204"/>
      <c r="E53" s="204"/>
      <c r="F53" s="204"/>
      <c r="G53" s="203"/>
      <c r="H53" s="376"/>
      <c r="I53" s="171">
        <f>H53*1</f>
        <v>0</v>
      </c>
    </row>
    <row r="54" spans="1:9" s="179" customFormat="1">
      <c r="A54" s="256" t="s">
        <v>216</v>
      </c>
      <c r="B54" s="256"/>
      <c r="C54" s="256"/>
      <c r="D54" s="256"/>
      <c r="E54" s="256"/>
      <c r="F54" s="256"/>
      <c r="G54" s="256"/>
      <c r="H54" s="256"/>
      <c r="I54" s="256"/>
    </row>
    <row r="55" spans="1:9">
      <c r="A55" s="168" t="s">
        <v>29</v>
      </c>
      <c r="B55" s="240" t="s">
        <v>71</v>
      </c>
      <c r="C55" s="241"/>
      <c r="D55" s="241"/>
      <c r="E55" s="241"/>
      <c r="F55" s="241"/>
      <c r="G55" s="242"/>
      <c r="H55" s="173" t="s">
        <v>77</v>
      </c>
      <c r="I55" s="174" t="s">
        <v>19</v>
      </c>
    </row>
    <row r="56" spans="1:9">
      <c r="A56" s="121">
        <v>1</v>
      </c>
      <c r="B56" s="243"/>
      <c r="C56" s="244"/>
      <c r="D56" s="244"/>
      <c r="E56" s="244"/>
      <c r="F56" s="244"/>
      <c r="G56" s="245"/>
      <c r="H56" s="376"/>
      <c r="I56" s="171">
        <f>H56*1.5</f>
        <v>0</v>
      </c>
    </row>
    <row r="57" spans="1:9">
      <c r="A57" s="121">
        <v>2</v>
      </c>
      <c r="B57" s="243"/>
      <c r="C57" s="244"/>
      <c r="D57" s="244"/>
      <c r="E57" s="244"/>
      <c r="F57" s="244"/>
      <c r="G57" s="245"/>
      <c r="H57" s="376"/>
      <c r="I57" s="171">
        <f>H57*1.5</f>
        <v>0</v>
      </c>
    </row>
    <row r="58" spans="1:9" s="179" customFormat="1">
      <c r="A58" s="256" t="s">
        <v>217</v>
      </c>
      <c r="B58" s="256"/>
      <c r="C58" s="256"/>
      <c r="D58" s="256"/>
      <c r="E58" s="256"/>
      <c r="F58" s="256"/>
      <c r="G58" s="256"/>
      <c r="H58" s="256"/>
      <c r="I58" s="256"/>
    </row>
    <row r="59" spans="1:9">
      <c r="A59" s="168" t="s">
        <v>29</v>
      </c>
      <c r="B59" s="240" t="s">
        <v>71</v>
      </c>
      <c r="C59" s="241"/>
      <c r="D59" s="241"/>
      <c r="E59" s="241"/>
      <c r="F59" s="241"/>
      <c r="G59" s="242"/>
      <c r="H59" s="173" t="s">
        <v>77</v>
      </c>
      <c r="I59" s="174" t="s">
        <v>19</v>
      </c>
    </row>
    <row r="60" spans="1:9">
      <c r="A60" s="121">
        <v>1</v>
      </c>
      <c r="B60" s="243"/>
      <c r="C60" s="244"/>
      <c r="D60" s="244"/>
      <c r="E60" s="244"/>
      <c r="F60" s="244"/>
      <c r="G60" s="245"/>
      <c r="H60" s="376"/>
      <c r="I60" s="171">
        <f>H60*3</f>
        <v>0</v>
      </c>
    </row>
    <row r="61" spans="1:9">
      <c r="A61" s="121">
        <v>2</v>
      </c>
      <c r="B61" s="243"/>
      <c r="C61" s="244"/>
      <c r="D61" s="244"/>
      <c r="E61" s="244"/>
      <c r="F61" s="244"/>
      <c r="G61" s="245"/>
      <c r="H61" s="376"/>
      <c r="I61" s="171">
        <f>H61*3</f>
        <v>0</v>
      </c>
    </row>
    <row r="62" spans="1:9" s="179" customFormat="1">
      <c r="A62" s="247" t="s">
        <v>218</v>
      </c>
      <c r="B62" s="247"/>
      <c r="C62" s="247"/>
      <c r="D62" s="247"/>
      <c r="E62" s="247"/>
      <c r="F62" s="247"/>
      <c r="G62" s="247"/>
      <c r="H62" s="247"/>
      <c r="I62" s="247"/>
    </row>
    <row r="63" spans="1:9">
      <c r="A63" s="168" t="s">
        <v>29</v>
      </c>
      <c r="B63" s="240" t="s">
        <v>71</v>
      </c>
      <c r="C63" s="241"/>
      <c r="D63" s="241"/>
      <c r="E63" s="241"/>
      <c r="F63" s="241"/>
      <c r="G63" s="242"/>
      <c r="H63" s="173" t="s">
        <v>77</v>
      </c>
      <c r="I63" s="174" t="s">
        <v>19</v>
      </c>
    </row>
    <row r="64" spans="1:9">
      <c r="A64" s="121">
        <v>1</v>
      </c>
      <c r="B64" s="243"/>
      <c r="C64" s="244"/>
      <c r="D64" s="244"/>
      <c r="E64" s="244"/>
      <c r="F64" s="244"/>
      <c r="G64" s="245"/>
      <c r="H64" s="376"/>
      <c r="I64" s="171">
        <f>H64*3</f>
        <v>0</v>
      </c>
    </row>
    <row r="65" spans="1:9" ht="22.5" customHeight="1">
      <c r="A65" s="121">
        <v>2</v>
      </c>
      <c r="B65" s="243"/>
      <c r="C65" s="244"/>
      <c r="D65" s="244"/>
      <c r="E65" s="244"/>
      <c r="F65" s="244"/>
      <c r="G65" s="245"/>
      <c r="H65" s="376"/>
      <c r="I65" s="171">
        <f>H65*3</f>
        <v>0</v>
      </c>
    </row>
    <row r="66" spans="1:9" s="179" customFormat="1">
      <c r="A66" s="247" t="s">
        <v>219</v>
      </c>
      <c r="B66" s="247"/>
      <c r="C66" s="247"/>
      <c r="D66" s="247"/>
      <c r="E66" s="247"/>
      <c r="F66" s="247"/>
      <c r="G66" s="247"/>
      <c r="H66" s="247"/>
      <c r="I66" s="247"/>
    </row>
    <row r="67" spans="1:9">
      <c r="A67" s="168" t="s">
        <v>29</v>
      </c>
      <c r="B67" s="240" t="s">
        <v>71</v>
      </c>
      <c r="C67" s="241"/>
      <c r="D67" s="241"/>
      <c r="E67" s="241"/>
      <c r="F67" s="241"/>
      <c r="G67" s="242"/>
      <c r="H67" s="173" t="s">
        <v>77</v>
      </c>
      <c r="I67" s="174" t="s">
        <v>19</v>
      </c>
    </row>
    <row r="68" spans="1:9">
      <c r="A68" s="121">
        <v>1</v>
      </c>
      <c r="B68" s="243"/>
      <c r="C68" s="244"/>
      <c r="D68" s="244"/>
      <c r="E68" s="244"/>
      <c r="F68" s="244"/>
      <c r="G68" s="245"/>
      <c r="H68" s="376"/>
      <c r="I68" s="171">
        <f>H68*3</f>
        <v>0</v>
      </c>
    </row>
    <row r="69" spans="1:9">
      <c r="A69" s="121">
        <v>2</v>
      </c>
      <c r="B69" s="243"/>
      <c r="C69" s="244"/>
      <c r="D69" s="244"/>
      <c r="E69" s="244"/>
      <c r="F69" s="244"/>
      <c r="G69" s="245"/>
      <c r="H69" s="376"/>
      <c r="I69" s="171">
        <f>H69*3</f>
        <v>0</v>
      </c>
    </row>
    <row r="70" spans="1:9" s="179" customFormat="1">
      <c r="A70" s="247" t="s">
        <v>220</v>
      </c>
      <c r="B70" s="247"/>
      <c r="C70" s="247"/>
      <c r="D70" s="247"/>
      <c r="E70" s="247"/>
      <c r="F70" s="247"/>
      <c r="G70" s="247"/>
      <c r="H70" s="247"/>
      <c r="I70" s="247"/>
    </row>
    <row r="71" spans="1:9">
      <c r="A71" s="168" t="s">
        <v>29</v>
      </c>
      <c r="B71" s="240" t="s">
        <v>71</v>
      </c>
      <c r="C71" s="241"/>
      <c r="D71" s="241"/>
      <c r="E71" s="241"/>
      <c r="F71" s="241"/>
      <c r="G71" s="242"/>
      <c r="H71" s="173" t="s">
        <v>77</v>
      </c>
      <c r="I71" s="174" t="s">
        <v>19</v>
      </c>
    </row>
    <row r="72" spans="1:9">
      <c r="A72" s="121">
        <v>1</v>
      </c>
      <c r="B72" s="243"/>
      <c r="C72" s="244"/>
      <c r="D72" s="244"/>
      <c r="E72" s="244"/>
      <c r="F72" s="244"/>
      <c r="G72" s="245"/>
      <c r="H72" s="376"/>
      <c r="I72" s="171">
        <f>H72*3</f>
        <v>0</v>
      </c>
    </row>
    <row r="73" spans="1:9">
      <c r="A73" s="121">
        <v>2</v>
      </c>
      <c r="B73" s="243"/>
      <c r="C73" s="244"/>
      <c r="D73" s="244"/>
      <c r="E73" s="244"/>
      <c r="F73" s="244"/>
      <c r="G73" s="245"/>
      <c r="H73" s="376"/>
      <c r="I73" s="171">
        <f>H73*3</f>
        <v>0</v>
      </c>
    </row>
    <row r="74" spans="1:9" s="179" customFormat="1">
      <c r="A74" s="247" t="s">
        <v>221</v>
      </c>
      <c r="B74" s="247"/>
      <c r="C74" s="247"/>
      <c r="D74" s="247"/>
      <c r="E74" s="247"/>
      <c r="F74" s="247"/>
      <c r="G74" s="247"/>
      <c r="H74" s="247"/>
      <c r="I74" s="247"/>
    </row>
    <row r="75" spans="1:9">
      <c r="A75" s="168" t="s">
        <v>29</v>
      </c>
      <c r="B75" s="240" t="s">
        <v>71</v>
      </c>
      <c r="C75" s="241"/>
      <c r="D75" s="241"/>
      <c r="E75" s="241"/>
      <c r="F75" s="241"/>
      <c r="G75" s="242"/>
      <c r="H75" s="173" t="s">
        <v>77</v>
      </c>
      <c r="I75" s="174" t="s">
        <v>19</v>
      </c>
    </row>
    <row r="76" spans="1:9">
      <c r="A76" s="121">
        <v>1</v>
      </c>
      <c r="B76" s="243"/>
      <c r="C76" s="244"/>
      <c r="D76" s="244"/>
      <c r="E76" s="244"/>
      <c r="F76" s="244"/>
      <c r="G76" s="245"/>
      <c r="H76" s="376"/>
      <c r="I76" s="171">
        <f>H76*3</f>
        <v>0</v>
      </c>
    </row>
    <row r="77" spans="1:9" ht="19.5" customHeight="1">
      <c r="A77" s="121">
        <v>2</v>
      </c>
      <c r="B77" s="243"/>
      <c r="C77" s="244"/>
      <c r="D77" s="244"/>
      <c r="E77" s="244"/>
      <c r="F77" s="244"/>
      <c r="G77" s="245"/>
      <c r="H77" s="376"/>
      <c r="I77" s="171">
        <f>H77*3</f>
        <v>0</v>
      </c>
    </row>
    <row r="78" spans="1:9" s="169" customFormat="1" ht="66" customHeight="1">
      <c r="A78" s="247" t="s">
        <v>222</v>
      </c>
      <c r="B78" s="247"/>
      <c r="C78" s="247"/>
      <c r="D78" s="247"/>
      <c r="E78" s="247"/>
      <c r="F78" s="247"/>
      <c r="G78" s="247"/>
      <c r="H78" s="247"/>
      <c r="I78" s="247"/>
    </row>
    <row r="79" spans="1:9">
      <c r="A79" s="117" t="s">
        <v>29</v>
      </c>
      <c r="B79" s="253" t="s">
        <v>71</v>
      </c>
      <c r="C79" s="254"/>
      <c r="D79" s="254"/>
      <c r="E79" s="254"/>
      <c r="F79" s="255"/>
      <c r="G79" s="380" t="s">
        <v>74</v>
      </c>
      <c r="H79" s="173" t="s">
        <v>75</v>
      </c>
      <c r="I79" s="174" t="s">
        <v>19</v>
      </c>
    </row>
    <row r="80" spans="1:9">
      <c r="A80" s="121">
        <v>1</v>
      </c>
      <c r="B80" s="243"/>
      <c r="C80" s="244"/>
      <c r="D80" s="244"/>
      <c r="E80" s="244"/>
      <c r="F80" s="245"/>
      <c r="G80" s="161"/>
      <c r="H80" s="376"/>
      <c r="I80" s="171">
        <f>H80*3</f>
        <v>0</v>
      </c>
    </row>
    <row r="81" spans="1:9" ht="37.5" customHeight="1">
      <c r="A81" s="121">
        <v>2</v>
      </c>
      <c r="B81" s="243"/>
      <c r="C81" s="244"/>
      <c r="D81" s="244"/>
      <c r="E81" s="244"/>
      <c r="F81" s="245"/>
      <c r="G81" s="161"/>
      <c r="H81" s="376"/>
      <c r="I81" s="171">
        <f>H81*3</f>
        <v>0</v>
      </c>
    </row>
    <row r="82" spans="1:9" s="179" customFormat="1" ht="45" customHeight="1">
      <c r="A82" s="247" t="s">
        <v>223</v>
      </c>
      <c r="B82" s="247"/>
      <c r="C82" s="247"/>
      <c r="D82" s="247"/>
      <c r="E82" s="247"/>
      <c r="F82" s="247"/>
      <c r="G82" s="247"/>
      <c r="H82" s="247"/>
      <c r="I82" s="247"/>
    </row>
    <row r="83" spans="1:9">
      <c r="A83" s="168" t="s">
        <v>29</v>
      </c>
      <c r="B83" s="240" t="s">
        <v>71</v>
      </c>
      <c r="C83" s="241"/>
      <c r="D83" s="241"/>
      <c r="E83" s="241"/>
      <c r="F83" s="241"/>
      <c r="G83" s="242"/>
      <c r="H83" s="173" t="s">
        <v>77</v>
      </c>
      <c r="I83" s="174" t="s">
        <v>19</v>
      </c>
    </row>
    <row r="84" spans="1:9">
      <c r="A84" s="121">
        <v>1</v>
      </c>
      <c r="B84" s="202"/>
      <c r="C84" s="204"/>
      <c r="D84" s="204"/>
      <c r="E84" s="204"/>
      <c r="F84" s="204"/>
      <c r="G84" s="203"/>
      <c r="H84" s="376"/>
      <c r="I84" s="171">
        <f>H84*3</f>
        <v>0</v>
      </c>
    </row>
    <row r="85" spans="1:9" s="130" customFormat="1">
      <c r="A85" s="121">
        <v>2</v>
      </c>
      <c r="B85" s="202"/>
      <c r="C85" s="204"/>
      <c r="D85" s="204"/>
      <c r="E85" s="204"/>
      <c r="F85" s="204"/>
      <c r="G85" s="203"/>
      <c r="H85" s="376"/>
      <c r="I85" s="171">
        <f>H85*3</f>
        <v>0</v>
      </c>
    </row>
    <row r="86" spans="1:9" s="130" customFormat="1">
      <c r="A86" s="246" t="s">
        <v>78</v>
      </c>
      <c r="B86" s="246"/>
      <c r="C86" s="246"/>
      <c r="D86" s="246"/>
      <c r="E86" s="246"/>
      <c r="F86" s="246"/>
      <c r="G86" s="246"/>
      <c r="H86" s="246"/>
      <c r="I86" s="129">
        <f>SUM(I18:I20,I23:I25,I33:I35,,I28:I30,I38:I40,I43:I44,I47:I49,I52:I53,I56:I57,I60:I61,I64:I65,I68:I69,I72:I73,I76:I77,I80:I81,I84:I85)</f>
        <v>0</v>
      </c>
    </row>
    <row r="87" spans="1:9" s="130" customFormat="1">
      <c r="A87" s="180">
        <v>2.4</v>
      </c>
      <c r="B87" s="249" t="s">
        <v>224</v>
      </c>
      <c r="C87" s="249"/>
      <c r="D87" s="249"/>
      <c r="E87" s="249"/>
      <c r="F87" s="249"/>
      <c r="G87" s="249"/>
      <c r="H87" s="249"/>
      <c r="I87" s="249"/>
    </row>
    <row r="88" spans="1:9" s="179" customFormat="1" ht="45" customHeight="1">
      <c r="A88" s="250" t="s">
        <v>225</v>
      </c>
      <c r="B88" s="251"/>
      <c r="C88" s="251"/>
      <c r="D88" s="251"/>
      <c r="E88" s="251"/>
      <c r="F88" s="251"/>
      <c r="G88" s="251"/>
      <c r="H88" s="251"/>
      <c r="I88" s="252"/>
    </row>
    <row r="89" spans="1:9">
      <c r="A89" s="168" t="s">
        <v>29</v>
      </c>
      <c r="B89" s="240" t="s">
        <v>71</v>
      </c>
      <c r="C89" s="241"/>
      <c r="D89" s="241"/>
      <c r="E89" s="241"/>
      <c r="F89" s="241"/>
      <c r="G89" s="242"/>
      <c r="H89" s="173" t="s">
        <v>77</v>
      </c>
      <c r="I89" s="174" t="s">
        <v>19</v>
      </c>
    </row>
    <row r="90" spans="1:9">
      <c r="A90" s="121">
        <v>1</v>
      </c>
      <c r="B90" s="202"/>
      <c r="C90" s="204"/>
      <c r="D90" s="204"/>
      <c r="E90" s="204"/>
      <c r="F90" s="204"/>
      <c r="G90" s="203"/>
      <c r="H90" s="376"/>
      <c r="I90" s="171">
        <f>H90*0.5</f>
        <v>0</v>
      </c>
    </row>
    <row r="91" spans="1:9" s="130" customFormat="1" ht="41.25" customHeight="1">
      <c r="A91" s="121">
        <v>1</v>
      </c>
      <c r="B91" s="202"/>
      <c r="C91" s="204"/>
      <c r="D91" s="204"/>
      <c r="E91" s="204"/>
      <c r="F91" s="204"/>
      <c r="G91" s="203"/>
      <c r="H91" s="376"/>
      <c r="I91" s="171">
        <f>H91*0.5</f>
        <v>0</v>
      </c>
    </row>
    <row r="92" spans="1:9" s="179" customFormat="1" ht="42.75" customHeight="1">
      <c r="A92" s="214" t="s">
        <v>226</v>
      </c>
      <c r="B92" s="215"/>
      <c r="C92" s="215"/>
      <c r="D92" s="215"/>
      <c r="E92" s="215"/>
      <c r="F92" s="215"/>
      <c r="G92" s="215"/>
      <c r="H92" s="215"/>
      <c r="I92" s="216"/>
    </row>
    <row r="93" spans="1:9">
      <c r="A93" s="168" t="s">
        <v>29</v>
      </c>
      <c r="B93" s="240" t="s">
        <v>71</v>
      </c>
      <c r="C93" s="241"/>
      <c r="D93" s="241"/>
      <c r="E93" s="241"/>
      <c r="F93" s="241"/>
      <c r="G93" s="242"/>
      <c r="H93" s="173" t="s">
        <v>77</v>
      </c>
      <c r="I93" s="174" t="s">
        <v>19</v>
      </c>
    </row>
    <row r="94" spans="1:9">
      <c r="A94" s="121">
        <v>1</v>
      </c>
      <c r="B94" s="202"/>
      <c r="C94" s="204"/>
      <c r="D94" s="204"/>
      <c r="E94" s="204"/>
      <c r="F94" s="204"/>
      <c r="G94" s="203"/>
      <c r="H94" s="376"/>
      <c r="I94" s="171">
        <f>H94*1</f>
        <v>0</v>
      </c>
    </row>
    <row r="95" spans="1:9" s="130" customFormat="1" ht="42" customHeight="1">
      <c r="A95" s="121">
        <v>2</v>
      </c>
      <c r="B95" s="202"/>
      <c r="C95" s="204"/>
      <c r="D95" s="204"/>
      <c r="E95" s="204"/>
      <c r="F95" s="204"/>
      <c r="G95" s="203"/>
      <c r="H95" s="376"/>
      <c r="I95" s="171">
        <f>H95*1</f>
        <v>0</v>
      </c>
    </row>
    <row r="96" spans="1:9" s="179" customFormat="1" ht="43.5" customHeight="1">
      <c r="A96" s="214" t="s">
        <v>227</v>
      </c>
      <c r="B96" s="215"/>
      <c r="C96" s="215"/>
      <c r="D96" s="215"/>
      <c r="E96" s="215"/>
      <c r="F96" s="215"/>
      <c r="G96" s="215"/>
      <c r="H96" s="215"/>
      <c r="I96" s="216"/>
    </row>
    <row r="97" spans="1:9">
      <c r="A97" s="168" t="s">
        <v>29</v>
      </c>
      <c r="B97" s="240" t="s">
        <v>71</v>
      </c>
      <c r="C97" s="241"/>
      <c r="D97" s="241"/>
      <c r="E97" s="241"/>
      <c r="F97" s="241"/>
      <c r="G97" s="242"/>
      <c r="H97" s="173" t="s">
        <v>77</v>
      </c>
      <c r="I97" s="174" t="s">
        <v>19</v>
      </c>
    </row>
    <row r="98" spans="1:9">
      <c r="A98" s="121">
        <v>1</v>
      </c>
      <c r="B98" s="243"/>
      <c r="C98" s="244"/>
      <c r="D98" s="244"/>
      <c r="E98" s="244"/>
      <c r="F98" s="244"/>
      <c r="G98" s="245"/>
      <c r="H98" s="376"/>
      <c r="I98" s="171">
        <f>H98*1.5</f>
        <v>0</v>
      </c>
    </row>
    <row r="99" spans="1:9" s="130" customFormat="1" ht="41.25" customHeight="1">
      <c r="A99" s="121">
        <v>2</v>
      </c>
      <c r="B99" s="243"/>
      <c r="C99" s="244"/>
      <c r="D99" s="244"/>
      <c r="E99" s="244"/>
      <c r="F99" s="244"/>
      <c r="G99" s="245"/>
      <c r="H99" s="376"/>
      <c r="I99" s="171">
        <f>H99*1.5</f>
        <v>0</v>
      </c>
    </row>
    <row r="100" spans="1:9" s="179" customFormat="1" ht="44.25" customHeight="1">
      <c r="A100" s="214" t="s">
        <v>228</v>
      </c>
      <c r="B100" s="215"/>
      <c r="C100" s="215"/>
      <c r="D100" s="215"/>
      <c r="E100" s="215"/>
      <c r="F100" s="215"/>
      <c r="G100" s="215"/>
      <c r="H100" s="215"/>
      <c r="I100" s="216"/>
    </row>
    <row r="101" spans="1:9">
      <c r="A101" s="168" t="s">
        <v>29</v>
      </c>
      <c r="B101" s="240" t="s">
        <v>71</v>
      </c>
      <c r="C101" s="241"/>
      <c r="D101" s="241"/>
      <c r="E101" s="241"/>
      <c r="F101" s="241"/>
      <c r="G101" s="242"/>
      <c r="H101" s="173" t="s">
        <v>77</v>
      </c>
      <c r="I101" s="174" t="s">
        <v>19</v>
      </c>
    </row>
    <row r="102" spans="1:9">
      <c r="A102" s="121">
        <v>1</v>
      </c>
      <c r="B102" s="243"/>
      <c r="C102" s="244"/>
      <c r="D102" s="244"/>
      <c r="E102" s="244"/>
      <c r="F102" s="244"/>
      <c r="G102" s="245"/>
      <c r="H102" s="376"/>
      <c r="I102" s="171">
        <f>H102*2</f>
        <v>0</v>
      </c>
    </row>
    <row r="103" spans="1:9" s="130" customFormat="1">
      <c r="A103" s="121">
        <v>1</v>
      </c>
      <c r="B103" s="243"/>
      <c r="C103" s="244"/>
      <c r="D103" s="244"/>
      <c r="E103" s="244"/>
      <c r="F103" s="244"/>
      <c r="G103" s="245"/>
      <c r="H103" s="376"/>
      <c r="I103" s="171">
        <f>H103*2</f>
        <v>0</v>
      </c>
    </row>
    <row r="104" spans="1:9" s="181" customFormat="1" ht="26.25" customHeight="1">
      <c r="A104" s="246" t="s">
        <v>79</v>
      </c>
      <c r="B104" s="246"/>
      <c r="C104" s="246"/>
      <c r="D104" s="246"/>
      <c r="E104" s="246"/>
      <c r="F104" s="246"/>
      <c r="G104" s="246"/>
      <c r="H104" s="246"/>
      <c r="I104" s="129">
        <f>SUM(I90:I91,I94:I95,I98:I99,I102:I103)</f>
        <v>0</v>
      </c>
    </row>
    <row r="105" spans="1:9" s="179" customFormat="1" ht="44.25" customHeight="1">
      <c r="A105" s="214" t="s">
        <v>229</v>
      </c>
      <c r="B105" s="215"/>
      <c r="C105" s="215"/>
      <c r="D105" s="215"/>
      <c r="E105" s="215"/>
      <c r="F105" s="215"/>
      <c r="G105" s="215"/>
      <c r="H105" s="215"/>
      <c r="I105" s="216"/>
    </row>
    <row r="106" spans="1:9">
      <c r="A106" s="168" t="s">
        <v>29</v>
      </c>
      <c r="B106" s="240" t="s">
        <v>71</v>
      </c>
      <c r="C106" s="241"/>
      <c r="D106" s="241"/>
      <c r="E106" s="241"/>
      <c r="F106" s="241"/>
      <c r="G106" s="242"/>
      <c r="H106" s="168" t="s">
        <v>80</v>
      </c>
      <c r="I106" s="182" t="s">
        <v>19</v>
      </c>
    </row>
    <row r="107" spans="1:9">
      <c r="A107" s="121">
        <v>1</v>
      </c>
      <c r="B107" s="243"/>
      <c r="C107" s="244"/>
      <c r="D107" s="244"/>
      <c r="E107" s="244"/>
      <c r="F107" s="244"/>
      <c r="G107" s="245"/>
      <c r="H107" s="376"/>
      <c r="I107" s="165">
        <f>(H107*2)/100</f>
        <v>0</v>
      </c>
    </row>
    <row r="108" spans="1:9">
      <c r="A108" s="121">
        <v>2</v>
      </c>
      <c r="B108" s="243"/>
      <c r="C108" s="244"/>
      <c r="D108" s="244"/>
      <c r="E108" s="244"/>
      <c r="F108" s="244"/>
      <c r="G108" s="245"/>
      <c r="H108" s="376"/>
      <c r="I108" s="165">
        <f>(H108*2)/100</f>
        <v>0</v>
      </c>
    </row>
    <row r="109" spans="1:9" s="130" customFormat="1">
      <c r="A109" s="121">
        <v>3</v>
      </c>
      <c r="B109" s="243"/>
      <c r="C109" s="244"/>
      <c r="D109" s="244"/>
      <c r="E109" s="244"/>
      <c r="F109" s="244"/>
      <c r="G109" s="245"/>
      <c r="H109" s="376"/>
      <c r="I109" s="165">
        <f>(H109*2)/100</f>
        <v>0</v>
      </c>
    </row>
    <row r="110" spans="1:9" s="130" customFormat="1" ht="18" customHeight="1">
      <c r="A110" s="246" t="s">
        <v>81</v>
      </c>
      <c r="B110" s="246"/>
      <c r="C110" s="246"/>
      <c r="D110" s="246"/>
      <c r="E110" s="246"/>
      <c r="F110" s="246"/>
      <c r="G110" s="246"/>
      <c r="H110" s="246"/>
      <c r="I110" s="129">
        <f>SUM(I107:I109)</f>
        <v>0</v>
      </c>
    </row>
    <row r="111" spans="1:9" s="179" customFormat="1" ht="39.75" customHeight="1">
      <c r="A111" s="214" t="s">
        <v>230</v>
      </c>
      <c r="B111" s="215"/>
      <c r="C111" s="215"/>
      <c r="D111" s="215"/>
      <c r="E111" s="215"/>
      <c r="F111" s="215"/>
      <c r="G111" s="215"/>
      <c r="H111" s="215"/>
      <c r="I111" s="216"/>
    </row>
    <row r="112" spans="1:9" ht="37.5">
      <c r="A112" s="168" t="s">
        <v>29</v>
      </c>
      <c r="B112" s="248" t="s">
        <v>71</v>
      </c>
      <c r="C112" s="248"/>
      <c r="D112" s="248"/>
      <c r="E112" s="248"/>
      <c r="F112" s="248"/>
      <c r="G112" s="117" t="s">
        <v>82</v>
      </c>
      <c r="H112" s="117" t="s">
        <v>83</v>
      </c>
      <c r="I112" s="182" t="s">
        <v>19</v>
      </c>
    </row>
    <row r="113" spans="1:9">
      <c r="A113" s="121">
        <v>1</v>
      </c>
      <c r="B113" s="247"/>
      <c r="C113" s="247"/>
      <c r="D113" s="247"/>
      <c r="E113" s="247"/>
      <c r="F113" s="247"/>
      <c r="G113" s="161"/>
      <c r="H113" s="376"/>
      <c r="I113" s="165">
        <f>H113/15</f>
        <v>0</v>
      </c>
    </row>
    <row r="114" spans="1:9">
      <c r="A114" s="121">
        <v>2</v>
      </c>
      <c r="B114" s="247"/>
      <c r="C114" s="247"/>
      <c r="D114" s="247"/>
      <c r="E114" s="247"/>
      <c r="F114" s="247"/>
      <c r="G114" s="161"/>
      <c r="H114" s="376"/>
      <c r="I114" s="165">
        <f>H114/15</f>
        <v>0</v>
      </c>
    </row>
    <row r="115" spans="1:9" s="130" customFormat="1">
      <c r="A115" s="121">
        <v>3</v>
      </c>
      <c r="B115" s="247"/>
      <c r="C115" s="247"/>
      <c r="D115" s="247"/>
      <c r="E115" s="247"/>
      <c r="F115" s="247"/>
      <c r="G115" s="161"/>
      <c r="H115" s="376"/>
      <c r="I115" s="165">
        <f>H115/15</f>
        <v>0</v>
      </c>
    </row>
    <row r="116" spans="1:9">
      <c r="A116" s="246" t="s">
        <v>84</v>
      </c>
      <c r="B116" s="246"/>
      <c r="C116" s="246"/>
      <c r="D116" s="246"/>
      <c r="E116" s="246"/>
      <c r="F116" s="246"/>
      <c r="G116" s="246"/>
      <c r="H116" s="246"/>
      <c r="I116" s="129">
        <f>SUM(I113:I115)</f>
        <v>0</v>
      </c>
    </row>
    <row r="117" spans="1:9" s="130" customFormat="1" ht="21" customHeight="1">
      <c r="B117" s="104"/>
      <c r="C117" s="144" t="s">
        <v>85</v>
      </c>
      <c r="D117" s="394" t="s">
        <v>86</v>
      </c>
      <c r="E117" s="394">
        <v>2.2999999999999998</v>
      </c>
      <c r="F117" s="395">
        <v>2.4</v>
      </c>
      <c r="G117" s="396">
        <v>2.5</v>
      </c>
      <c r="H117" s="395">
        <v>2.6</v>
      </c>
      <c r="I117" s="397" t="s">
        <v>55</v>
      </c>
    </row>
    <row r="118" spans="1:9">
      <c r="A118" s="130"/>
      <c r="B118" s="104"/>
      <c r="C118" s="144" t="s">
        <v>87</v>
      </c>
      <c r="D118" s="183">
        <f>I14</f>
        <v>0</v>
      </c>
      <c r="E118" s="183">
        <f>I86</f>
        <v>0</v>
      </c>
      <c r="F118" s="184">
        <f>I104</f>
        <v>0</v>
      </c>
      <c r="G118" s="185">
        <f>I110</f>
        <v>0</v>
      </c>
      <c r="H118" s="184">
        <f>I116</f>
        <v>0</v>
      </c>
      <c r="I118" s="186">
        <f>SUM(D118:H118)</f>
        <v>0</v>
      </c>
    </row>
  </sheetData>
  <mergeCells count="119">
    <mergeCell ref="A3:I3"/>
    <mergeCell ref="C4:D4"/>
    <mergeCell ref="C5:D5"/>
    <mergeCell ref="C7:D7"/>
    <mergeCell ref="A8:I8"/>
    <mergeCell ref="A9:D9"/>
    <mergeCell ref="E9:I9"/>
    <mergeCell ref="C10:D10"/>
    <mergeCell ref="C11:D11"/>
    <mergeCell ref="C6:D6"/>
    <mergeCell ref="C12:D12"/>
    <mergeCell ref="C13:D13"/>
    <mergeCell ref="A14:F14"/>
    <mergeCell ref="B15:I15"/>
    <mergeCell ref="B17:E17"/>
    <mergeCell ref="F17:G17"/>
    <mergeCell ref="B18:E18"/>
    <mergeCell ref="F18:G18"/>
    <mergeCell ref="A16:I16"/>
    <mergeCell ref="B19:E19"/>
    <mergeCell ref="F19:G19"/>
    <mergeCell ref="B20:E20"/>
    <mergeCell ref="F20:G20"/>
    <mergeCell ref="A21:I21"/>
    <mergeCell ref="B22:G22"/>
    <mergeCell ref="B23:G23"/>
    <mergeCell ref="B24:G24"/>
    <mergeCell ref="A26:I26"/>
    <mergeCell ref="B25:G25"/>
    <mergeCell ref="B27:E27"/>
    <mergeCell ref="B28:E28"/>
    <mergeCell ref="B29:E29"/>
    <mergeCell ref="B30:E30"/>
    <mergeCell ref="A31:I31"/>
    <mergeCell ref="B32:E32"/>
    <mergeCell ref="B33:E33"/>
    <mergeCell ref="B34:E34"/>
    <mergeCell ref="B35:E35"/>
    <mergeCell ref="A36:I36"/>
    <mergeCell ref="B37:E37"/>
    <mergeCell ref="B38:E38"/>
    <mergeCell ref="B39:E39"/>
    <mergeCell ref="B40:E40"/>
    <mergeCell ref="A41:I41"/>
    <mergeCell ref="B42:E42"/>
    <mergeCell ref="B43:E43"/>
    <mergeCell ref="B44:E44"/>
    <mergeCell ref="A45:I45"/>
    <mergeCell ref="B46:E46"/>
    <mergeCell ref="B47:E47"/>
    <mergeCell ref="B49:E49"/>
    <mergeCell ref="A50:I50"/>
    <mergeCell ref="B51:G51"/>
    <mergeCell ref="B52:G52"/>
    <mergeCell ref="B53:G53"/>
    <mergeCell ref="A54:I54"/>
    <mergeCell ref="B48:E48"/>
    <mergeCell ref="B55:G55"/>
    <mergeCell ref="B56:G56"/>
    <mergeCell ref="B57:G57"/>
    <mergeCell ref="A58:I58"/>
    <mergeCell ref="B59:G59"/>
    <mergeCell ref="B60:G60"/>
    <mergeCell ref="B61:G61"/>
    <mergeCell ref="A62:I62"/>
    <mergeCell ref="B63:G63"/>
    <mergeCell ref="B64:G64"/>
    <mergeCell ref="B65:G65"/>
    <mergeCell ref="A66:I66"/>
    <mergeCell ref="B67:G67"/>
    <mergeCell ref="B68:G68"/>
    <mergeCell ref="B69:G69"/>
    <mergeCell ref="A70:I70"/>
    <mergeCell ref="B71:G71"/>
    <mergeCell ref="B72:G72"/>
    <mergeCell ref="B73:G73"/>
    <mergeCell ref="A74:I74"/>
    <mergeCell ref="B75:G75"/>
    <mergeCell ref="B76:G76"/>
    <mergeCell ref="B77:G77"/>
    <mergeCell ref="A78:I78"/>
    <mergeCell ref="B79:F79"/>
    <mergeCell ref="B80:F80"/>
    <mergeCell ref="B81:F81"/>
    <mergeCell ref="A82:I82"/>
    <mergeCell ref="B83:G83"/>
    <mergeCell ref="B84:G84"/>
    <mergeCell ref="B85:G85"/>
    <mergeCell ref="A86:H86"/>
    <mergeCell ref="B87:I87"/>
    <mergeCell ref="A88:I88"/>
    <mergeCell ref="B89:G89"/>
    <mergeCell ref="B90:G90"/>
    <mergeCell ref="B91:G91"/>
    <mergeCell ref="A92:I92"/>
    <mergeCell ref="B93:G93"/>
    <mergeCell ref="B94:G94"/>
    <mergeCell ref="B95:G95"/>
    <mergeCell ref="A96:I96"/>
    <mergeCell ref="B97:G97"/>
    <mergeCell ref="B98:G98"/>
    <mergeCell ref="B99:G99"/>
    <mergeCell ref="A100:I100"/>
    <mergeCell ref="B101:G101"/>
    <mergeCell ref="B102:G102"/>
    <mergeCell ref="B103:G103"/>
    <mergeCell ref="A104:H104"/>
    <mergeCell ref="B114:F114"/>
    <mergeCell ref="B115:F115"/>
    <mergeCell ref="A116:H116"/>
    <mergeCell ref="A105:I105"/>
    <mergeCell ref="B106:G106"/>
    <mergeCell ref="B107:G107"/>
    <mergeCell ref="B108:G108"/>
    <mergeCell ref="B109:G109"/>
    <mergeCell ref="A110:H110"/>
    <mergeCell ref="A111:I111"/>
    <mergeCell ref="B112:F112"/>
    <mergeCell ref="B113:F113"/>
  </mergeCells>
  <printOptions horizontalCentered="1"/>
  <pageMargins left="0.31496062992126" right="0.31496062992126" top="0.74803149606299202" bottom="0.15748031496063" header="0.31496062992126" footer="0.31496062992126"/>
  <pageSetup paperSize="9" scale="99" fitToHeight="0" orientation="portrait" r:id="rId1"/>
  <rowBreaks count="4" manualBreakCount="4">
    <brk id="25" max="16383" man="1"/>
    <brk id="44" max="16383" man="1"/>
    <brk id="77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6"/>
  <sheetViews>
    <sheetView view="pageBreakPreview" topLeftCell="A88" zoomScaleNormal="110" zoomScaleSheetLayoutView="100" workbookViewId="0">
      <selection activeCell="E100" sqref="E100:F100"/>
    </sheetView>
  </sheetViews>
  <sheetFormatPr defaultColWidth="9.140625" defaultRowHeight="22.5"/>
  <cols>
    <col min="1" max="1" width="8.28515625" style="41" customWidth="1"/>
    <col min="2" max="2" width="10" style="42" customWidth="1"/>
    <col min="3" max="3" width="26.28515625" style="43" customWidth="1"/>
    <col min="4" max="4" width="13.85546875" style="44" customWidth="1"/>
    <col min="5" max="6" width="8.140625" style="44" customWidth="1"/>
    <col min="7" max="7" width="10.140625" style="44" customWidth="1"/>
    <col min="8" max="8" width="8.85546875" style="42" customWidth="1"/>
    <col min="9" max="9" width="9" style="45" customWidth="1"/>
    <col min="10" max="16384" width="9.140625" style="41"/>
  </cols>
  <sheetData>
    <row r="1" spans="1:9" ht="23.25">
      <c r="A1" s="37" t="s">
        <v>88</v>
      </c>
      <c r="I1" s="91"/>
    </row>
    <row r="2" spans="1:9" ht="59.25" customHeight="1">
      <c r="B2" s="325" t="s">
        <v>89</v>
      </c>
      <c r="C2" s="325"/>
      <c r="D2" s="325"/>
      <c r="E2" s="325"/>
      <c r="F2" s="325"/>
      <c r="G2" s="325"/>
      <c r="H2" s="325"/>
      <c r="I2" s="325"/>
    </row>
    <row r="3" spans="1:9" s="40" customFormat="1" ht="21">
      <c r="A3" s="39">
        <v>3.1</v>
      </c>
      <c r="B3" s="83" t="s">
        <v>90</v>
      </c>
      <c r="C3" s="84"/>
      <c r="D3" s="85"/>
      <c r="E3" s="85"/>
      <c r="F3" s="85"/>
      <c r="G3" s="85"/>
      <c r="H3" s="86"/>
      <c r="I3" s="45"/>
    </row>
    <row r="4" spans="1:9" s="38" customFormat="1" ht="36">
      <c r="A4" s="52" t="s">
        <v>29</v>
      </c>
      <c r="B4" s="290" t="s">
        <v>91</v>
      </c>
      <c r="C4" s="291"/>
      <c r="D4" s="291"/>
      <c r="E4" s="290" t="s">
        <v>92</v>
      </c>
      <c r="F4" s="292"/>
      <c r="G4" s="63" t="s">
        <v>93</v>
      </c>
      <c r="H4" s="52" t="s">
        <v>80</v>
      </c>
      <c r="I4" s="92" t="s">
        <v>19</v>
      </c>
    </row>
    <row r="5" spans="1:9" s="81" customFormat="1" ht="23.25">
      <c r="A5" s="326" t="s">
        <v>94</v>
      </c>
      <c r="B5" s="326"/>
      <c r="C5" s="326"/>
      <c r="D5" s="326"/>
      <c r="E5" s="326"/>
      <c r="F5" s="326"/>
      <c r="G5" s="326"/>
      <c r="H5" s="326"/>
      <c r="I5" s="327"/>
    </row>
    <row r="6" spans="1:9" s="40" customFormat="1" ht="20.25">
      <c r="A6" s="54">
        <v>1</v>
      </c>
      <c r="B6" s="315"/>
      <c r="C6" s="316"/>
      <c r="D6" s="316"/>
      <c r="E6" s="284"/>
      <c r="F6" s="293"/>
      <c r="G6" s="381"/>
      <c r="H6" s="382"/>
      <c r="I6" s="93">
        <f>(G6*(H6/100))</f>
        <v>0</v>
      </c>
    </row>
    <row r="7" spans="1:9" s="40" customFormat="1" ht="20.25">
      <c r="A7" s="54">
        <v>2</v>
      </c>
      <c r="B7" s="315"/>
      <c r="C7" s="316"/>
      <c r="D7" s="316"/>
      <c r="E7" s="284"/>
      <c r="F7" s="293"/>
      <c r="G7" s="381"/>
      <c r="H7" s="382"/>
      <c r="I7" s="93">
        <f>(G7*(H7/100))</f>
        <v>0</v>
      </c>
    </row>
    <row r="8" spans="1:9" s="39" customFormat="1" ht="21">
      <c r="A8" s="299" t="s">
        <v>95</v>
      </c>
      <c r="B8" s="300"/>
      <c r="C8" s="300"/>
      <c r="D8" s="300"/>
      <c r="E8" s="300"/>
      <c r="F8" s="300"/>
      <c r="G8" s="300"/>
      <c r="H8" s="300"/>
      <c r="I8" s="301"/>
    </row>
    <row r="9" spans="1:9" s="68" customFormat="1" ht="36">
      <c r="A9" s="64" t="s">
        <v>29</v>
      </c>
      <c r="B9" s="319" t="s">
        <v>71</v>
      </c>
      <c r="C9" s="319"/>
      <c r="D9" s="319"/>
      <c r="E9" s="319"/>
      <c r="F9" s="319"/>
      <c r="G9" s="87" t="s">
        <v>82</v>
      </c>
      <c r="H9" s="87" t="s">
        <v>83</v>
      </c>
      <c r="I9" s="65" t="s">
        <v>19</v>
      </c>
    </row>
    <row r="10" spans="1:9" s="40" customFormat="1" ht="20.25">
      <c r="A10" s="54">
        <v>1</v>
      </c>
      <c r="B10" s="307"/>
      <c r="C10" s="308"/>
      <c r="D10" s="308"/>
      <c r="E10" s="308"/>
      <c r="F10" s="308"/>
      <c r="G10" s="55"/>
      <c r="H10" s="382"/>
      <c r="I10" s="94">
        <f>H10/15</f>
        <v>0</v>
      </c>
    </row>
    <row r="11" spans="1:9" s="40" customFormat="1" ht="20.25">
      <c r="A11" s="54">
        <v>2</v>
      </c>
      <c r="B11" s="284"/>
      <c r="C11" s="285"/>
      <c r="D11" s="285"/>
      <c r="E11" s="285"/>
      <c r="F11" s="293"/>
      <c r="G11" s="55"/>
      <c r="H11" s="382"/>
      <c r="I11" s="94">
        <f>H11/15</f>
        <v>0</v>
      </c>
    </row>
    <row r="12" spans="1:9" ht="22.5" customHeight="1">
      <c r="A12" s="320" t="s">
        <v>96</v>
      </c>
      <c r="B12" s="321"/>
      <c r="C12" s="321"/>
      <c r="D12" s="321"/>
      <c r="E12" s="321"/>
      <c r="F12" s="321"/>
      <c r="G12" s="321"/>
      <c r="H12" s="321"/>
      <c r="I12" s="322"/>
    </row>
    <row r="13" spans="1:9" s="38" customFormat="1" ht="21">
      <c r="A13" s="52" t="s">
        <v>29</v>
      </c>
      <c r="B13" s="290" t="s">
        <v>91</v>
      </c>
      <c r="C13" s="291"/>
      <c r="D13" s="291"/>
      <c r="E13" s="290" t="s">
        <v>92</v>
      </c>
      <c r="F13" s="292"/>
      <c r="G13" s="63" t="s">
        <v>97</v>
      </c>
      <c r="H13" s="63" t="s">
        <v>73</v>
      </c>
      <c r="I13" s="92" t="s">
        <v>19</v>
      </c>
    </row>
    <row r="14" spans="1:9" s="40" customFormat="1" ht="20.25">
      <c r="A14" s="54">
        <v>1</v>
      </c>
      <c r="B14" s="323"/>
      <c r="C14" s="313"/>
      <c r="D14" s="313"/>
      <c r="E14" s="324"/>
      <c r="F14" s="293"/>
      <c r="G14" s="55"/>
      <c r="H14" s="382"/>
      <c r="I14" s="93">
        <f>H14*1</f>
        <v>0</v>
      </c>
    </row>
    <row r="15" spans="1:9" s="40" customFormat="1" ht="20.25">
      <c r="A15" s="54">
        <v>2</v>
      </c>
      <c r="B15" s="312"/>
      <c r="C15" s="313"/>
      <c r="D15" s="313"/>
      <c r="E15" s="284"/>
      <c r="F15" s="293"/>
      <c r="G15" s="55"/>
      <c r="H15" s="382"/>
      <c r="I15" s="93">
        <f t="shared" ref="I15" si="0">(G15*H15/100)/15</f>
        <v>0</v>
      </c>
    </row>
    <row r="16" spans="1:9" s="39" customFormat="1" ht="44.25" customHeight="1">
      <c r="A16" s="309" t="s">
        <v>98</v>
      </c>
      <c r="B16" s="310"/>
      <c r="C16" s="310"/>
      <c r="D16" s="310"/>
      <c r="E16" s="310"/>
      <c r="F16" s="310"/>
      <c r="G16" s="310"/>
      <c r="H16" s="310"/>
      <c r="I16" s="311"/>
    </row>
    <row r="17" spans="1:9" s="38" customFormat="1" ht="49.5">
      <c r="A17" s="52" t="s">
        <v>29</v>
      </c>
      <c r="B17" s="290" t="s">
        <v>91</v>
      </c>
      <c r="C17" s="291"/>
      <c r="D17" s="291"/>
      <c r="E17" s="290" t="s">
        <v>99</v>
      </c>
      <c r="F17" s="292"/>
      <c r="G17" s="63" t="s">
        <v>100</v>
      </c>
      <c r="H17" s="88" t="s">
        <v>101</v>
      </c>
      <c r="I17" s="92" t="s">
        <v>19</v>
      </c>
    </row>
    <row r="18" spans="1:9" s="40" customFormat="1" ht="20.25">
      <c r="A18" s="54">
        <v>1</v>
      </c>
      <c r="B18" s="315"/>
      <c r="C18" s="316"/>
      <c r="D18" s="316"/>
      <c r="E18" s="317"/>
      <c r="F18" s="318"/>
      <c r="G18" s="89"/>
      <c r="H18" s="382"/>
      <c r="I18" s="93">
        <f>H18*1</f>
        <v>0</v>
      </c>
    </row>
    <row r="19" spans="1:9" s="40" customFormat="1" ht="20.25">
      <c r="A19" s="54">
        <v>2</v>
      </c>
      <c r="B19" s="312"/>
      <c r="C19" s="313"/>
      <c r="D19" s="313"/>
      <c r="E19" s="317"/>
      <c r="F19" s="318"/>
      <c r="G19" s="89"/>
      <c r="H19" s="382"/>
      <c r="I19" s="93">
        <f>H19*1</f>
        <v>0</v>
      </c>
    </row>
    <row r="20" spans="1:9" ht="63" customHeight="1">
      <c r="A20" s="309" t="s">
        <v>102</v>
      </c>
      <c r="B20" s="310"/>
      <c r="C20" s="310"/>
      <c r="D20" s="310"/>
      <c r="E20" s="310"/>
      <c r="F20" s="310"/>
      <c r="G20" s="310"/>
      <c r="H20" s="310"/>
      <c r="I20" s="311"/>
    </row>
    <row r="21" spans="1:9" s="38" customFormat="1" ht="54">
      <c r="A21" s="52" t="s">
        <v>29</v>
      </c>
      <c r="B21" s="290" t="s">
        <v>91</v>
      </c>
      <c r="C21" s="291"/>
      <c r="D21" s="291"/>
      <c r="E21" s="290" t="s">
        <v>99</v>
      </c>
      <c r="F21" s="292"/>
      <c r="G21" s="63" t="s">
        <v>100</v>
      </c>
      <c r="H21" s="63" t="s">
        <v>101</v>
      </c>
      <c r="I21" s="92" t="s">
        <v>19</v>
      </c>
    </row>
    <row r="22" spans="1:9" s="40" customFormat="1" ht="20.25">
      <c r="A22" s="54">
        <v>1</v>
      </c>
      <c r="B22" s="312"/>
      <c r="C22" s="313"/>
      <c r="D22" s="314"/>
      <c r="E22" s="284"/>
      <c r="F22" s="293"/>
      <c r="G22" s="90"/>
      <c r="H22" s="382"/>
      <c r="I22" s="93">
        <f t="shared" ref="I22:I23" si="1">H22*2</f>
        <v>0</v>
      </c>
    </row>
    <row r="23" spans="1:9" s="40" customFormat="1" ht="20.25">
      <c r="A23" s="54">
        <v>2</v>
      </c>
      <c r="B23" s="312"/>
      <c r="C23" s="313"/>
      <c r="D23" s="314"/>
      <c r="E23" s="284"/>
      <c r="F23" s="293"/>
      <c r="G23" s="90"/>
      <c r="H23" s="382"/>
      <c r="I23" s="93">
        <f t="shared" si="1"/>
        <v>0</v>
      </c>
    </row>
    <row r="24" spans="1:9" s="39" customFormat="1" ht="43.5" customHeight="1">
      <c r="A24" s="299" t="s">
        <v>103</v>
      </c>
      <c r="B24" s="300"/>
      <c r="C24" s="300"/>
      <c r="D24" s="300"/>
      <c r="E24" s="300"/>
      <c r="F24" s="300"/>
      <c r="G24" s="300"/>
      <c r="H24" s="300"/>
      <c r="I24" s="301"/>
    </row>
    <row r="25" spans="1:9" s="38" customFormat="1" ht="49.5">
      <c r="A25" s="52" t="s">
        <v>29</v>
      </c>
      <c r="B25" s="306" t="s">
        <v>71</v>
      </c>
      <c r="C25" s="306"/>
      <c r="D25" s="306"/>
      <c r="E25" s="306"/>
      <c r="F25" s="306"/>
      <c r="G25" s="63" t="s">
        <v>83</v>
      </c>
      <c r="H25" s="88" t="s">
        <v>104</v>
      </c>
      <c r="I25" s="92" t="s">
        <v>19</v>
      </c>
    </row>
    <row r="26" spans="1:9" s="40" customFormat="1" ht="20.25">
      <c r="A26" s="54">
        <v>1</v>
      </c>
      <c r="B26" s="305"/>
      <c r="C26" s="305"/>
      <c r="D26" s="305"/>
      <c r="E26" s="305"/>
      <c r="F26" s="305"/>
      <c r="G26" s="384"/>
      <c r="H26" s="383">
        <f>G26/15</f>
        <v>0</v>
      </c>
      <c r="I26" s="75">
        <f>IF(H26&gt;=1,1,H26)</f>
        <v>0</v>
      </c>
    </row>
    <row r="27" spans="1:9" s="40" customFormat="1" ht="20.25">
      <c r="A27" s="54">
        <v>2</v>
      </c>
      <c r="B27" s="305"/>
      <c r="C27" s="305"/>
      <c r="D27" s="305"/>
      <c r="E27" s="305"/>
      <c r="F27" s="305"/>
      <c r="G27" s="384"/>
      <c r="H27" s="383">
        <f>G27/15</f>
        <v>0</v>
      </c>
      <c r="I27" s="75">
        <f>IF(H27&gt;=1,1,H27)</f>
        <v>0</v>
      </c>
    </row>
    <row r="28" spans="1:9" s="39" customFormat="1" ht="43.5" customHeight="1">
      <c r="A28" s="299" t="s">
        <v>105</v>
      </c>
      <c r="B28" s="300"/>
      <c r="C28" s="300"/>
      <c r="D28" s="300"/>
      <c r="E28" s="300"/>
      <c r="F28" s="300"/>
      <c r="G28" s="300"/>
      <c r="H28" s="300"/>
      <c r="I28" s="301"/>
    </row>
    <row r="29" spans="1:9" s="38" customFormat="1" ht="49.5">
      <c r="A29" s="52" t="s">
        <v>29</v>
      </c>
      <c r="B29" s="306" t="s">
        <v>71</v>
      </c>
      <c r="C29" s="306"/>
      <c r="D29" s="306"/>
      <c r="E29" s="306"/>
      <c r="F29" s="306"/>
      <c r="G29" s="63" t="s">
        <v>83</v>
      </c>
      <c r="H29" s="88" t="s">
        <v>104</v>
      </c>
      <c r="I29" s="92" t="s">
        <v>19</v>
      </c>
    </row>
    <row r="30" spans="1:9" s="40" customFormat="1" ht="20.25">
      <c r="A30" s="54">
        <v>1</v>
      </c>
      <c r="B30" s="305"/>
      <c r="C30" s="305"/>
      <c r="D30" s="305"/>
      <c r="E30" s="305"/>
      <c r="F30" s="305"/>
      <c r="G30" s="384"/>
      <c r="H30" s="383">
        <f>G30/15</f>
        <v>0</v>
      </c>
      <c r="I30" s="75">
        <f>IF(H30&gt;=1,1,H30)</f>
        <v>0</v>
      </c>
    </row>
    <row r="31" spans="1:9" s="40" customFormat="1" ht="20.25">
      <c r="A31" s="54">
        <v>2</v>
      </c>
      <c r="B31" s="305"/>
      <c r="C31" s="305"/>
      <c r="D31" s="305"/>
      <c r="E31" s="305"/>
      <c r="F31" s="305"/>
      <c r="G31" s="384"/>
      <c r="H31" s="383">
        <f>G31/15</f>
        <v>0</v>
      </c>
      <c r="I31" s="75">
        <f>IF(H31&gt;=1,1,H31)</f>
        <v>0</v>
      </c>
    </row>
    <row r="32" spans="1:9" s="39" customFormat="1" ht="43.5" customHeight="1">
      <c r="A32" s="299" t="s">
        <v>106</v>
      </c>
      <c r="B32" s="300"/>
      <c r="C32" s="300"/>
      <c r="D32" s="300"/>
      <c r="E32" s="300"/>
      <c r="F32" s="300"/>
      <c r="G32" s="300"/>
      <c r="H32" s="300"/>
      <c r="I32" s="301"/>
    </row>
    <row r="33" spans="1:9" s="38" customFormat="1" ht="49.5">
      <c r="A33" s="52" t="s">
        <v>29</v>
      </c>
      <c r="B33" s="306" t="s">
        <v>71</v>
      </c>
      <c r="C33" s="306"/>
      <c r="D33" s="306"/>
      <c r="E33" s="306"/>
      <c r="F33" s="306"/>
      <c r="G33" s="63" t="s">
        <v>83</v>
      </c>
      <c r="H33" s="88" t="s">
        <v>104</v>
      </c>
      <c r="I33" s="92" t="s">
        <v>19</v>
      </c>
    </row>
    <row r="34" spans="1:9" s="40" customFormat="1" ht="20.25">
      <c r="A34" s="54">
        <v>1</v>
      </c>
      <c r="B34" s="307"/>
      <c r="C34" s="308"/>
      <c r="D34" s="308"/>
      <c r="E34" s="308"/>
      <c r="F34" s="308"/>
      <c r="G34" s="384"/>
      <c r="H34" s="385">
        <f>G34/15</f>
        <v>0</v>
      </c>
      <c r="I34" s="75">
        <f>IF(H34&gt;=1,1,H34)</f>
        <v>0</v>
      </c>
    </row>
    <row r="35" spans="1:9" s="40" customFormat="1" ht="20.25">
      <c r="A35" s="54">
        <v>2</v>
      </c>
      <c r="B35" s="305"/>
      <c r="C35" s="305"/>
      <c r="D35" s="305"/>
      <c r="E35" s="305"/>
      <c r="F35" s="305"/>
      <c r="G35" s="384"/>
      <c r="H35" s="383">
        <f>G35/15</f>
        <v>0</v>
      </c>
      <c r="I35" s="75">
        <f>IF(H35&gt;=1,1,H35)</f>
        <v>0</v>
      </c>
    </row>
    <row r="36" spans="1:9" s="39" customFormat="1" ht="21">
      <c r="A36" s="299" t="s">
        <v>107</v>
      </c>
      <c r="B36" s="300"/>
      <c r="C36" s="300"/>
      <c r="D36" s="300"/>
      <c r="E36" s="300"/>
      <c r="F36" s="300"/>
      <c r="G36" s="300"/>
      <c r="H36" s="300"/>
      <c r="I36" s="301"/>
    </row>
    <row r="37" spans="1:9" s="38" customFormat="1" ht="49.5">
      <c r="A37" s="52" t="s">
        <v>29</v>
      </c>
      <c r="B37" s="306" t="s">
        <v>71</v>
      </c>
      <c r="C37" s="306"/>
      <c r="D37" s="306"/>
      <c r="E37" s="306"/>
      <c r="F37" s="306"/>
      <c r="G37" s="63" t="s">
        <v>83</v>
      </c>
      <c r="H37" s="88" t="s">
        <v>104</v>
      </c>
      <c r="I37" s="92" t="s">
        <v>19</v>
      </c>
    </row>
    <row r="38" spans="1:9" s="40" customFormat="1" ht="20.25">
      <c r="A38" s="54">
        <v>1</v>
      </c>
      <c r="B38" s="305"/>
      <c r="C38" s="305"/>
      <c r="D38" s="305"/>
      <c r="E38" s="305"/>
      <c r="F38" s="305"/>
      <c r="G38" s="384"/>
      <c r="H38" s="383">
        <f>G38/15</f>
        <v>0</v>
      </c>
      <c r="I38" s="75">
        <f>IF(H38&gt;=1,1,H38)</f>
        <v>0</v>
      </c>
    </row>
    <row r="39" spans="1:9" s="40" customFormat="1" ht="20.25">
      <c r="A39" s="54">
        <v>2</v>
      </c>
      <c r="B39" s="305"/>
      <c r="C39" s="305"/>
      <c r="D39" s="305"/>
      <c r="E39" s="305"/>
      <c r="F39" s="305"/>
      <c r="G39" s="384"/>
      <c r="H39" s="383">
        <f>G39/15</f>
        <v>0</v>
      </c>
      <c r="I39" s="75">
        <f>IF(H39&gt;=1,1,H39)</f>
        <v>0</v>
      </c>
    </row>
    <row r="40" spans="1:9" s="82" customFormat="1" ht="24" customHeight="1">
      <c r="A40" s="299" t="s">
        <v>108</v>
      </c>
      <c r="B40" s="300"/>
      <c r="C40" s="300"/>
      <c r="D40" s="300"/>
      <c r="E40" s="300"/>
      <c r="F40" s="300"/>
      <c r="G40" s="300"/>
      <c r="H40" s="300"/>
      <c r="I40" s="301"/>
    </row>
    <row r="41" spans="1:9" s="38" customFormat="1" ht="21">
      <c r="A41" s="52" t="s">
        <v>29</v>
      </c>
      <c r="B41" s="302" t="s">
        <v>109</v>
      </c>
      <c r="C41" s="303"/>
      <c r="D41" s="302" t="s">
        <v>110</v>
      </c>
      <c r="E41" s="303"/>
      <c r="F41" s="303"/>
      <c r="G41" s="304"/>
      <c r="H41" s="88" t="s">
        <v>18</v>
      </c>
      <c r="I41" s="92" t="s">
        <v>19</v>
      </c>
    </row>
    <row r="42" spans="1:9" s="40" customFormat="1" ht="20.25">
      <c r="A42" s="54">
        <v>1</v>
      </c>
      <c r="B42" s="284"/>
      <c r="C42" s="285"/>
      <c r="D42" s="284"/>
      <c r="E42" s="285"/>
      <c r="F42" s="285"/>
      <c r="G42" s="293"/>
      <c r="H42" s="383">
        <f>G42/15</f>
        <v>0</v>
      </c>
      <c r="I42" s="94">
        <f>H42*0.5</f>
        <v>0</v>
      </c>
    </row>
    <row r="43" spans="1:9" s="40" customFormat="1" ht="20.25">
      <c r="A43" s="54">
        <v>2</v>
      </c>
      <c r="B43" s="284"/>
      <c r="C43" s="285"/>
      <c r="D43" s="284"/>
      <c r="E43" s="285"/>
      <c r="F43" s="285"/>
      <c r="G43" s="293"/>
      <c r="H43" s="383">
        <f>G43/15</f>
        <v>0</v>
      </c>
      <c r="I43" s="94">
        <f t="shared" ref="I43" si="2">H43*0.5</f>
        <v>0</v>
      </c>
    </row>
    <row r="44" spans="1:9" s="82" customFormat="1" ht="27.6" customHeight="1">
      <c r="A44" s="299" t="s">
        <v>111</v>
      </c>
      <c r="B44" s="300"/>
      <c r="C44" s="300"/>
      <c r="D44" s="300"/>
      <c r="E44" s="300"/>
      <c r="F44" s="300"/>
      <c r="G44" s="300"/>
      <c r="H44" s="300"/>
      <c r="I44" s="301"/>
    </row>
    <row r="45" spans="1:9" s="38" customFormat="1" ht="49.5">
      <c r="A45" s="52" t="s">
        <v>29</v>
      </c>
      <c r="B45" s="302" t="s">
        <v>109</v>
      </c>
      <c r="C45" s="303"/>
      <c r="D45" s="302" t="s">
        <v>110</v>
      </c>
      <c r="E45" s="303"/>
      <c r="F45" s="303"/>
      <c r="G45" s="304"/>
      <c r="H45" s="88" t="s">
        <v>104</v>
      </c>
      <c r="I45" s="92" t="s">
        <v>19</v>
      </c>
    </row>
    <row r="46" spans="1:9" s="40" customFormat="1" ht="20.25">
      <c r="A46" s="54">
        <v>1</v>
      </c>
      <c r="B46" s="284"/>
      <c r="C46" s="285"/>
      <c r="D46" s="284"/>
      <c r="E46" s="285"/>
      <c r="F46" s="285"/>
      <c r="G46" s="293"/>
      <c r="H46" s="383">
        <f>G46/15</f>
        <v>0</v>
      </c>
      <c r="I46" s="94">
        <f>H46*1</f>
        <v>0</v>
      </c>
    </row>
    <row r="47" spans="1:9" s="40" customFormat="1" ht="20.25">
      <c r="A47" s="54">
        <v>2</v>
      </c>
      <c r="B47" s="284"/>
      <c r="C47" s="285"/>
      <c r="D47" s="284"/>
      <c r="E47" s="285"/>
      <c r="F47" s="285"/>
      <c r="G47" s="293"/>
      <c r="H47" s="383">
        <f>G47/15</f>
        <v>0</v>
      </c>
      <c r="I47" s="94">
        <f t="shared" ref="I47" si="3">H47*1</f>
        <v>0</v>
      </c>
    </row>
    <row r="48" spans="1:9" s="39" customFormat="1" ht="26.1" customHeight="1">
      <c r="A48" s="299" t="s">
        <v>112</v>
      </c>
      <c r="B48" s="300"/>
      <c r="C48" s="300"/>
      <c r="D48" s="300"/>
      <c r="E48" s="300"/>
      <c r="F48" s="300"/>
      <c r="G48" s="300"/>
      <c r="H48" s="300"/>
      <c r="I48" s="301"/>
    </row>
    <row r="49" spans="1:9" s="38" customFormat="1" ht="21">
      <c r="A49" s="52" t="s">
        <v>29</v>
      </c>
      <c r="B49" s="302" t="s">
        <v>109</v>
      </c>
      <c r="C49" s="303"/>
      <c r="D49" s="302" t="s">
        <v>110</v>
      </c>
      <c r="E49" s="303"/>
      <c r="F49" s="303"/>
      <c r="G49" s="304"/>
      <c r="H49" s="88" t="s">
        <v>18</v>
      </c>
      <c r="I49" s="92" t="s">
        <v>19</v>
      </c>
    </row>
    <row r="50" spans="1:9" s="40" customFormat="1" ht="20.25">
      <c r="A50" s="54">
        <v>1</v>
      </c>
      <c r="B50" s="284"/>
      <c r="C50" s="285"/>
      <c r="D50" s="284"/>
      <c r="E50" s="285"/>
      <c r="F50" s="285"/>
      <c r="G50" s="293"/>
      <c r="H50" s="383">
        <f>G50/15</f>
        <v>0</v>
      </c>
      <c r="I50" s="94">
        <f>H50*2</f>
        <v>0</v>
      </c>
    </row>
    <row r="51" spans="1:9" s="40" customFormat="1" ht="20.25">
      <c r="A51" s="54">
        <v>2</v>
      </c>
      <c r="B51" s="284"/>
      <c r="C51" s="285"/>
      <c r="D51" s="284"/>
      <c r="E51" s="285"/>
      <c r="F51" s="285"/>
      <c r="G51" s="293"/>
      <c r="H51" s="383">
        <f>G51/15</f>
        <v>0</v>
      </c>
      <c r="I51" s="94">
        <f>H51*1</f>
        <v>0</v>
      </c>
    </row>
    <row r="52" spans="1:9" s="40" customFormat="1" ht="26.1" customHeight="1">
      <c r="A52" s="299" t="s">
        <v>113</v>
      </c>
      <c r="B52" s="300"/>
      <c r="C52" s="300"/>
      <c r="D52" s="300"/>
      <c r="E52" s="300"/>
      <c r="F52" s="300"/>
      <c r="G52" s="300"/>
      <c r="H52" s="300"/>
      <c r="I52" s="301"/>
    </row>
    <row r="53" spans="1:9" s="68" customFormat="1" ht="36">
      <c r="A53" s="64" t="s">
        <v>29</v>
      </c>
      <c r="B53" s="302" t="s">
        <v>109</v>
      </c>
      <c r="C53" s="303"/>
      <c r="D53" s="302" t="s">
        <v>110</v>
      </c>
      <c r="E53" s="303"/>
      <c r="F53" s="303"/>
      <c r="G53" s="304"/>
      <c r="H53" s="87" t="s">
        <v>83</v>
      </c>
      <c r="I53" s="65" t="s">
        <v>19</v>
      </c>
    </row>
    <row r="54" spans="1:9" s="40" customFormat="1" ht="20.25">
      <c r="A54" s="54">
        <v>1</v>
      </c>
      <c r="B54" s="284"/>
      <c r="C54" s="285"/>
      <c r="D54" s="284"/>
      <c r="E54" s="285"/>
      <c r="F54" s="285"/>
      <c r="G54" s="293"/>
      <c r="H54" s="383">
        <f>G54/15</f>
        <v>0</v>
      </c>
      <c r="I54" s="94">
        <f>H54*2</f>
        <v>0</v>
      </c>
    </row>
    <row r="55" spans="1:9" s="40" customFormat="1" ht="20.25">
      <c r="A55" s="54">
        <v>2</v>
      </c>
      <c r="B55" s="284"/>
      <c r="C55" s="285"/>
      <c r="D55" s="284"/>
      <c r="E55" s="285"/>
      <c r="F55" s="285"/>
      <c r="G55" s="293"/>
      <c r="H55" s="383">
        <f>G55/15</f>
        <v>0</v>
      </c>
      <c r="I55" s="94">
        <f t="shared" ref="I55" si="4">H55*2</f>
        <v>0</v>
      </c>
    </row>
    <row r="56" spans="1:9" s="40" customFormat="1" ht="26.1" customHeight="1">
      <c r="A56" s="299" t="s">
        <v>114</v>
      </c>
      <c r="B56" s="300"/>
      <c r="C56" s="300"/>
      <c r="D56" s="300"/>
      <c r="E56" s="300"/>
      <c r="F56" s="300"/>
      <c r="G56" s="300"/>
      <c r="H56" s="300"/>
      <c r="I56" s="301"/>
    </row>
    <row r="57" spans="1:9" s="68" customFormat="1" ht="36">
      <c r="A57" s="64" t="s">
        <v>29</v>
      </c>
      <c r="B57" s="302" t="s">
        <v>109</v>
      </c>
      <c r="C57" s="303"/>
      <c r="D57" s="302" t="s">
        <v>110</v>
      </c>
      <c r="E57" s="303"/>
      <c r="F57" s="303"/>
      <c r="G57" s="304"/>
      <c r="H57" s="87" t="s">
        <v>83</v>
      </c>
      <c r="I57" s="65" t="s">
        <v>19</v>
      </c>
    </row>
    <row r="58" spans="1:9" s="40" customFormat="1" ht="20.25">
      <c r="A58" s="54">
        <v>1</v>
      </c>
      <c r="B58" s="284"/>
      <c r="C58" s="285"/>
      <c r="D58" s="284"/>
      <c r="E58" s="285"/>
      <c r="F58" s="285"/>
      <c r="G58" s="293"/>
      <c r="H58" s="383">
        <f>G58/15</f>
        <v>0</v>
      </c>
      <c r="I58" s="94">
        <f>H58*3</f>
        <v>0</v>
      </c>
    </row>
    <row r="59" spans="1:9" s="40" customFormat="1" ht="20.25">
      <c r="A59" s="54">
        <v>2</v>
      </c>
      <c r="B59" s="284"/>
      <c r="C59" s="285"/>
      <c r="D59" s="284"/>
      <c r="E59" s="285"/>
      <c r="F59" s="285"/>
      <c r="G59" s="293"/>
      <c r="H59" s="383">
        <f>G59/15</f>
        <v>0</v>
      </c>
      <c r="I59" s="94">
        <f>H59*1</f>
        <v>0</v>
      </c>
    </row>
    <row r="60" spans="1:9" s="37" customFormat="1" ht="23.25">
      <c r="A60" s="277" t="s">
        <v>115</v>
      </c>
      <c r="B60" s="278"/>
      <c r="C60" s="278"/>
      <c r="D60" s="278"/>
      <c r="E60" s="278"/>
      <c r="F60" s="278"/>
      <c r="G60" s="278"/>
      <c r="H60" s="279"/>
      <c r="I60" s="96">
        <f>SUM(I6:I7,I10:I11,I14:I15,I18:I19,I22:I23,I26:I27,I34:I35,I38:I39,I42:I43,I46:I47,I50:I51,I54:I55,I58:I59,I30:I31)</f>
        <v>0</v>
      </c>
    </row>
    <row r="61" spans="1:9" s="40" customFormat="1" ht="67.5" customHeight="1">
      <c r="A61" s="83">
        <v>3.2</v>
      </c>
      <c r="B61" s="297" t="s">
        <v>116</v>
      </c>
      <c r="C61" s="298"/>
      <c r="D61" s="298"/>
      <c r="E61" s="298"/>
      <c r="F61" s="298"/>
      <c r="G61" s="298"/>
      <c r="H61" s="298"/>
      <c r="I61" s="298"/>
    </row>
    <row r="62" spans="1:9" s="38" customFormat="1" ht="21">
      <c r="A62" s="52" t="s">
        <v>29</v>
      </c>
      <c r="B62" s="290" t="s">
        <v>91</v>
      </c>
      <c r="C62" s="291"/>
      <c r="D62" s="291"/>
      <c r="E62" s="290" t="s">
        <v>117</v>
      </c>
      <c r="F62" s="292"/>
      <c r="G62" s="63" t="s">
        <v>73</v>
      </c>
      <c r="H62" s="53" t="s">
        <v>80</v>
      </c>
      <c r="I62" s="92" t="s">
        <v>19</v>
      </c>
    </row>
    <row r="63" spans="1:9" s="38" customFormat="1" ht="40.5" customHeight="1">
      <c r="A63" s="294" t="s">
        <v>118</v>
      </c>
      <c r="B63" s="295"/>
      <c r="C63" s="295"/>
      <c r="D63" s="295"/>
      <c r="E63" s="295"/>
      <c r="F63" s="295"/>
      <c r="G63" s="295"/>
      <c r="H63" s="295"/>
      <c r="I63" s="296"/>
    </row>
    <row r="64" spans="1:9" s="40" customFormat="1" ht="20.25">
      <c r="A64" s="54">
        <v>1</v>
      </c>
      <c r="B64" s="284"/>
      <c r="C64" s="285"/>
      <c r="D64" s="285"/>
      <c r="E64" s="286"/>
      <c r="F64" s="287"/>
      <c r="G64" s="381"/>
      <c r="H64" s="382"/>
      <c r="I64" s="93">
        <f t="shared" ref="I64" si="5">IF(E64&lt;=500000,G64*2*H64/100,IF(E64&lt;=1000000,G64*2*1.5*H64/100,H64*2*2*H64/100))</f>
        <v>0</v>
      </c>
    </row>
    <row r="65" spans="1:9" s="40" customFormat="1" ht="20.25">
      <c r="A65" s="54">
        <v>2</v>
      </c>
      <c r="B65" s="284"/>
      <c r="C65" s="285"/>
      <c r="D65" s="285"/>
      <c r="E65" s="286"/>
      <c r="F65" s="287"/>
      <c r="G65" s="381"/>
      <c r="H65" s="382"/>
      <c r="I65" s="93">
        <f t="shared" ref="I65" si="6">IF(E65&lt;=500000,G65*2*H65/100,IF(E65&lt;=1000000,G65*2*1.5*H65/100,H65*2*2*H65/100))</f>
        <v>0</v>
      </c>
    </row>
    <row r="66" spans="1:9" s="38" customFormat="1" ht="44.25" customHeight="1">
      <c r="A66" s="294" t="s">
        <v>119</v>
      </c>
      <c r="B66" s="295"/>
      <c r="C66" s="295"/>
      <c r="D66" s="295"/>
      <c r="E66" s="295"/>
      <c r="F66" s="295"/>
      <c r="G66" s="295"/>
      <c r="H66" s="295"/>
      <c r="I66" s="296"/>
    </row>
    <row r="67" spans="1:9" s="38" customFormat="1" ht="21">
      <c r="A67" s="52" t="s">
        <v>29</v>
      </c>
      <c r="B67" s="290" t="s">
        <v>91</v>
      </c>
      <c r="C67" s="291"/>
      <c r="D67" s="291"/>
      <c r="E67" s="290" t="s">
        <v>117</v>
      </c>
      <c r="F67" s="292"/>
      <c r="G67" s="63" t="s">
        <v>73</v>
      </c>
      <c r="H67" s="53" t="s">
        <v>80</v>
      </c>
      <c r="I67" s="92" t="s">
        <v>19</v>
      </c>
    </row>
    <row r="68" spans="1:9" s="40" customFormat="1" ht="20.25">
      <c r="A68" s="54">
        <v>1</v>
      </c>
      <c r="B68" s="284"/>
      <c r="C68" s="285"/>
      <c r="D68" s="285"/>
      <c r="E68" s="284"/>
      <c r="F68" s="293"/>
      <c r="G68" s="381"/>
      <c r="H68" s="382"/>
      <c r="I68" s="93">
        <f>IF(E68&lt;=500000,G68*2*H68/100,IF(E68&lt;=1000000,G68*2*1.5*H68/100,H68*2*2*H68/100))</f>
        <v>0</v>
      </c>
    </row>
    <row r="69" spans="1:9" s="40" customFormat="1" ht="20.25">
      <c r="A69" s="54">
        <v>2</v>
      </c>
      <c r="B69" s="284"/>
      <c r="C69" s="285"/>
      <c r="D69" s="285"/>
      <c r="E69" s="286"/>
      <c r="F69" s="287"/>
      <c r="G69" s="381"/>
      <c r="H69" s="382"/>
      <c r="I69" s="93">
        <f t="shared" ref="I69" si="7">IF(E69&lt;=500000,G69*2*H69/100,IF(E69&lt;=1000000,G69*2*1.5*H69/100,H69*2*2*H69/100))</f>
        <v>0</v>
      </c>
    </row>
    <row r="70" spans="1:9" s="38" customFormat="1" ht="42.75" customHeight="1">
      <c r="A70" s="294" t="s">
        <v>120</v>
      </c>
      <c r="B70" s="295"/>
      <c r="C70" s="295"/>
      <c r="D70" s="295"/>
      <c r="E70" s="295"/>
      <c r="F70" s="295"/>
      <c r="G70" s="295"/>
      <c r="H70" s="295"/>
      <c r="I70" s="296"/>
    </row>
    <row r="71" spans="1:9" s="38" customFormat="1" ht="21">
      <c r="A71" s="52" t="s">
        <v>29</v>
      </c>
      <c r="B71" s="290" t="s">
        <v>91</v>
      </c>
      <c r="C71" s="291"/>
      <c r="D71" s="291"/>
      <c r="E71" s="290" t="s">
        <v>117</v>
      </c>
      <c r="F71" s="292"/>
      <c r="G71" s="63" t="s">
        <v>73</v>
      </c>
      <c r="H71" s="53" t="s">
        <v>80</v>
      </c>
      <c r="I71" s="92" t="s">
        <v>19</v>
      </c>
    </row>
    <row r="72" spans="1:9" s="40" customFormat="1" ht="20.25">
      <c r="A72" s="54">
        <v>1</v>
      </c>
      <c r="B72" s="284"/>
      <c r="C72" s="285"/>
      <c r="D72" s="285"/>
      <c r="E72" s="284"/>
      <c r="F72" s="293"/>
      <c r="G72" s="381"/>
      <c r="H72" s="382"/>
      <c r="I72" s="93">
        <f t="shared" ref="I72" si="8">IF(E72&lt;=500000,G72*3*H72/100,IF(E72&lt;=1000000,G72*3*1.5*H72/100,G72*3*2*H72/100))</f>
        <v>0</v>
      </c>
    </row>
    <row r="73" spans="1:9" s="40" customFormat="1" ht="20.25">
      <c r="A73" s="54">
        <v>2</v>
      </c>
      <c r="B73" s="284"/>
      <c r="C73" s="285"/>
      <c r="D73" s="285"/>
      <c r="E73" s="286"/>
      <c r="F73" s="287"/>
      <c r="G73" s="381"/>
      <c r="H73" s="382"/>
      <c r="I73" s="93">
        <f t="shared" ref="I73" si="9">IF(E73&lt;=500000,G73*2*H73/100,IF(E73&lt;=1000000,G73*2*1.5*H73/100,H73*2*2*H73/100))</f>
        <v>0</v>
      </c>
    </row>
    <row r="74" spans="1:9" s="38" customFormat="1" ht="42.75" customHeight="1">
      <c r="A74" s="294" t="s">
        <v>121</v>
      </c>
      <c r="B74" s="295"/>
      <c r="C74" s="295"/>
      <c r="D74" s="295"/>
      <c r="E74" s="295"/>
      <c r="F74" s="295"/>
      <c r="G74" s="295"/>
      <c r="H74" s="295"/>
      <c r="I74" s="296"/>
    </row>
    <row r="75" spans="1:9" s="38" customFormat="1" ht="21">
      <c r="A75" s="52" t="s">
        <v>29</v>
      </c>
      <c r="B75" s="290" t="s">
        <v>91</v>
      </c>
      <c r="C75" s="291"/>
      <c r="D75" s="291"/>
      <c r="E75" s="290" t="s">
        <v>117</v>
      </c>
      <c r="F75" s="292"/>
      <c r="G75" s="63" t="s">
        <v>73</v>
      </c>
      <c r="H75" s="53" t="s">
        <v>80</v>
      </c>
      <c r="I75" s="92" t="s">
        <v>19</v>
      </c>
    </row>
    <row r="76" spans="1:9" s="40" customFormat="1" ht="20.25">
      <c r="A76" s="54">
        <v>1</v>
      </c>
      <c r="B76" s="284"/>
      <c r="C76" s="285"/>
      <c r="D76" s="285"/>
      <c r="E76" s="284"/>
      <c r="F76" s="293"/>
      <c r="G76" s="381"/>
      <c r="H76" s="382"/>
      <c r="I76" s="93">
        <f>IF(E76&lt;=500000,G76*3*H76/100,IF(E76&lt;=1000000,G76*3*1.5*H76/100,G76*3*2*H76/100))</f>
        <v>0</v>
      </c>
    </row>
    <row r="77" spans="1:9" s="40" customFormat="1" ht="20.25">
      <c r="A77" s="54">
        <v>2</v>
      </c>
      <c r="B77" s="284"/>
      <c r="C77" s="285"/>
      <c r="D77" s="285"/>
      <c r="E77" s="286"/>
      <c r="F77" s="287"/>
      <c r="G77" s="381"/>
      <c r="H77" s="382"/>
      <c r="I77" s="93">
        <f t="shared" ref="I77" si="10">IF(E77&lt;=500000,G77*2*H77/100,IF(E77&lt;=1000000,G77*2*1.5*H77/100,H77*2*2*H77/100))</f>
        <v>0</v>
      </c>
    </row>
    <row r="78" spans="1:9" s="38" customFormat="1" ht="42" customHeight="1">
      <c r="A78" s="294" t="s">
        <v>122</v>
      </c>
      <c r="B78" s="295"/>
      <c r="C78" s="295"/>
      <c r="D78" s="295"/>
      <c r="E78" s="295"/>
      <c r="F78" s="295"/>
      <c r="G78" s="295"/>
      <c r="H78" s="295"/>
      <c r="I78" s="296"/>
    </row>
    <row r="79" spans="1:9" s="38" customFormat="1" ht="21">
      <c r="A79" s="52" t="s">
        <v>29</v>
      </c>
      <c r="B79" s="290" t="s">
        <v>91</v>
      </c>
      <c r="C79" s="291"/>
      <c r="D79" s="291"/>
      <c r="E79" s="290" t="s">
        <v>117</v>
      </c>
      <c r="F79" s="292"/>
      <c r="G79" s="63" t="s">
        <v>73</v>
      </c>
      <c r="H79" s="53" t="s">
        <v>80</v>
      </c>
      <c r="I79" s="92" t="s">
        <v>19</v>
      </c>
    </row>
    <row r="80" spans="1:9" s="40" customFormat="1" ht="20.25">
      <c r="A80" s="54">
        <v>1</v>
      </c>
      <c r="B80" s="284"/>
      <c r="C80" s="285"/>
      <c r="D80" s="285"/>
      <c r="E80" s="284"/>
      <c r="F80" s="293"/>
      <c r="G80" s="381"/>
      <c r="H80" s="382"/>
      <c r="I80" s="93">
        <f>IF(E80&lt;=500000,G80*3.5*H80/100,IF(E80&lt;=1000000,G80*3.5*1.5*H80/100,G80*3.5*2*H80/100))</f>
        <v>0</v>
      </c>
    </row>
    <row r="81" spans="1:9" s="40" customFormat="1" ht="20.25">
      <c r="A81" s="54">
        <v>2</v>
      </c>
      <c r="B81" s="284"/>
      <c r="C81" s="285"/>
      <c r="D81" s="285"/>
      <c r="E81" s="286"/>
      <c r="F81" s="287"/>
      <c r="G81" s="381"/>
      <c r="H81" s="382"/>
      <c r="I81" s="93">
        <f t="shared" ref="I81" si="11">IF(E81&lt;=500000,G81*2*H81/100,IF(E81&lt;=1000000,G81*2*1.5*H81/100,H81*2*2*H81/100))</f>
        <v>0</v>
      </c>
    </row>
    <row r="82" spans="1:9" s="38" customFormat="1" ht="43.5" customHeight="1">
      <c r="A82" s="294" t="s">
        <v>123</v>
      </c>
      <c r="B82" s="295"/>
      <c r="C82" s="295"/>
      <c r="D82" s="295"/>
      <c r="E82" s="295"/>
      <c r="F82" s="295"/>
      <c r="G82" s="295"/>
      <c r="H82" s="295"/>
      <c r="I82" s="296"/>
    </row>
    <row r="83" spans="1:9" s="68" customFormat="1" ht="36">
      <c r="A83" s="52" t="s">
        <v>29</v>
      </c>
      <c r="B83" s="290" t="s">
        <v>91</v>
      </c>
      <c r="C83" s="291"/>
      <c r="D83" s="291"/>
      <c r="E83" s="290" t="s">
        <v>117</v>
      </c>
      <c r="F83" s="292"/>
      <c r="G83" s="63" t="s">
        <v>124</v>
      </c>
      <c r="H83" s="53" t="s">
        <v>80</v>
      </c>
      <c r="I83" s="59" t="s">
        <v>19</v>
      </c>
    </row>
    <row r="84" spans="1:9" s="40" customFormat="1" ht="20.25">
      <c r="A84" s="54">
        <v>1</v>
      </c>
      <c r="B84" s="284"/>
      <c r="C84" s="285"/>
      <c r="D84" s="285"/>
      <c r="E84" s="284"/>
      <c r="F84" s="293"/>
      <c r="G84" s="381"/>
      <c r="H84" s="382"/>
      <c r="I84" s="93">
        <f>IF(E84&lt;500000,H84*3*1*G84/100,IF(E84&lt;1000000,H84*3*1.5*G84/100,H84*3*2*G84/100))</f>
        <v>0</v>
      </c>
    </row>
    <row r="85" spans="1:9" s="40" customFormat="1" ht="20.25">
      <c r="A85" s="54">
        <v>2</v>
      </c>
      <c r="B85" s="284"/>
      <c r="C85" s="285"/>
      <c r="D85" s="285"/>
      <c r="E85" s="286"/>
      <c r="F85" s="287"/>
      <c r="G85" s="381"/>
      <c r="H85" s="382"/>
      <c r="I85" s="93">
        <f t="shared" ref="I85" si="12">IF(E85&lt;=500000,G85*2*H85/100,IF(E85&lt;=1000000,G85*2*1.5*H85/100,H85*2*2*H85/100))</f>
        <v>0</v>
      </c>
    </row>
    <row r="86" spans="1:9" s="38" customFormat="1" ht="45" customHeight="1">
      <c r="A86" s="294" t="s">
        <v>125</v>
      </c>
      <c r="B86" s="295"/>
      <c r="C86" s="295"/>
      <c r="D86" s="295"/>
      <c r="E86" s="295"/>
      <c r="F86" s="295"/>
      <c r="G86" s="295"/>
      <c r="H86" s="295"/>
      <c r="I86" s="296"/>
    </row>
    <row r="87" spans="1:9" s="68" customFormat="1" ht="36">
      <c r="A87" s="52" t="s">
        <v>29</v>
      </c>
      <c r="B87" s="290" t="s">
        <v>91</v>
      </c>
      <c r="C87" s="291"/>
      <c r="D87" s="291"/>
      <c r="E87" s="290" t="s">
        <v>117</v>
      </c>
      <c r="F87" s="292"/>
      <c r="G87" s="63" t="s">
        <v>124</v>
      </c>
      <c r="H87" s="53" t="s">
        <v>80</v>
      </c>
      <c r="I87" s="59" t="s">
        <v>19</v>
      </c>
    </row>
    <row r="88" spans="1:9" s="40" customFormat="1" ht="20.25">
      <c r="A88" s="54">
        <v>1</v>
      </c>
      <c r="B88" s="284"/>
      <c r="C88" s="285"/>
      <c r="D88" s="285"/>
      <c r="E88" s="284"/>
      <c r="F88" s="293"/>
      <c r="G88" s="381"/>
      <c r="H88" s="95"/>
      <c r="I88" s="93">
        <f t="shared" ref="I88" si="13">IF(E88&lt;=500000,H88*2*G88/100,IF(E88&lt;=1000000,H88*2*1.5*G88/100,H88*2*2*G88/100))</f>
        <v>0</v>
      </c>
    </row>
    <row r="89" spans="1:9" s="40" customFormat="1" ht="20.25">
      <c r="A89" s="54">
        <v>2</v>
      </c>
      <c r="B89" s="284"/>
      <c r="C89" s="285"/>
      <c r="D89" s="285"/>
      <c r="E89" s="286"/>
      <c r="F89" s="287"/>
      <c r="G89" s="381"/>
      <c r="H89" s="95"/>
      <c r="I89" s="93">
        <f t="shared" ref="I89" si="14">IF(E89&lt;=500000,G89*2*H89/100,IF(E89&lt;=1000000,G89*2*1.5*H89/100,H89*2*2*H89/100))</f>
        <v>0</v>
      </c>
    </row>
    <row r="90" spans="1:9" s="81" customFormat="1" ht="46.5" customHeight="1">
      <c r="A90" s="294" t="s">
        <v>126</v>
      </c>
      <c r="B90" s="295"/>
      <c r="C90" s="295"/>
      <c r="D90" s="295"/>
      <c r="E90" s="295"/>
      <c r="F90" s="295"/>
      <c r="G90" s="295"/>
      <c r="H90" s="295"/>
      <c r="I90" s="296"/>
    </row>
    <row r="91" spans="1:9" s="38" customFormat="1" ht="36">
      <c r="A91" s="52" t="s">
        <v>29</v>
      </c>
      <c r="B91" s="290" t="s">
        <v>91</v>
      </c>
      <c r="C91" s="291"/>
      <c r="D91" s="291"/>
      <c r="E91" s="290" t="s">
        <v>117</v>
      </c>
      <c r="F91" s="292"/>
      <c r="G91" s="63" t="s">
        <v>124</v>
      </c>
      <c r="H91" s="53" t="s">
        <v>80</v>
      </c>
      <c r="I91" s="92" t="s">
        <v>19</v>
      </c>
    </row>
    <row r="92" spans="1:9" s="40" customFormat="1" ht="20.25">
      <c r="A92" s="54">
        <v>1</v>
      </c>
      <c r="B92" s="284"/>
      <c r="C92" s="285"/>
      <c r="D92" s="285"/>
      <c r="E92" s="284"/>
      <c r="F92" s="293"/>
      <c r="G92" s="381"/>
      <c r="H92" s="95"/>
      <c r="I92" s="93">
        <f t="shared" ref="I92:I93" si="15">IF(E92&lt;=500000,G92*2*H92/100,IF(E92&lt;=1000000,G92*2*1.5*H92/100,H92*2*2*H92/100))</f>
        <v>0</v>
      </c>
    </row>
    <row r="93" spans="1:9" s="40" customFormat="1" ht="20.25">
      <c r="A93" s="54">
        <v>2</v>
      </c>
      <c r="B93" s="284"/>
      <c r="C93" s="285"/>
      <c r="D93" s="285"/>
      <c r="E93" s="286"/>
      <c r="F93" s="287"/>
      <c r="G93" s="381"/>
      <c r="H93" s="95"/>
      <c r="I93" s="93">
        <f t="shared" si="15"/>
        <v>0</v>
      </c>
    </row>
    <row r="94" spans="1:9" s="38" customFormat="1" ht="47.25" customHeight="1">
      <c r="A94" s="294" t="s">
        <v>127</v>
      </c>
      <c r="B94" s="295"/>
      <c r="C94" s="295"/>
      <c r="D94" s="295"/>
      <c r="E94" s="295"/>
      <c r="F94" s="295"/>
      <c r="G94" s="295"/>
      <c r="H94" s="295"/>
      <c r="I94" s="296"/>
    </row>
    <row r="95" spans="1:9" s="38" customFormat="1" ht="36">
      <c r="A95" s="52" t="s">
        <v>29</v>
      </c>
      <c r="B95" s="290" t="s">
        <v>91</v>
      </c>
      <c r="C95" s="291"/>
      <c r="D95" s="291"/>
      <c r="E95" s="290" t="s">
        <v>117</v>
      </c>
      <c r="F95" s="292"/>
      <c r="G95" s="63" t="s">
        <v>124</v>
      </c>
      <c r="H95" s="53" t="s">
        <v>128</v>
      </c>
      <c r="I95" s="92" t="s">
        <v>19</v>
      </c>
    </row>
    <row r="96" spans="1:9" s="40" customFormat="1" ht="20.25">
      <c r="A96" s="54">
        <v>1</v>
      </c>
      <c r="B96" s="284"/>
      <c r="C96" s="285"/>
      <c r="D96" s="293"/>
      <c r="E96" s="284"/>
      <c r="F96" s="293"/>
      <c r="G96" s="55"/>
      <c r="H96" s="95"/>
      <c r="I96" s="93">
        <f t="shared" ref="I96" si="16">IF(E96&lt;500000,H96*1*G96/100,IF(E96&lt;1000000,H96*2*1.5*G96/100,H96*2*2*G96/100))</f>
        <v>0</v>
      </c>
    </row>
    <row r="97" spans="1:9" s="40" customFormat="1" ht="20.25">
      <c r="A97" s="54">
        <v>2</v>
      </c>
      <c r="B97" s="284"/>
      <c r="C97" s="285"/>
      <c r="D97" s="285"/>
      <c r="E97" s="286"/>
      <c r="F97" s="287"/>
      <c r="G97" s="55"/>
      <c r="H97" s="95"/>
      <c r="I97" s="93">
        <f t="shared" ref="I97" si="17">IF(E97&lt;=500000,G97*2*H97/100,IF(E97&lt;=1000000,G97*2*1.5*H97/100,H97*2*2*H97/100))</f>
        <v>0</v>
      </c>
    </row>
    <row r="98" spans="1:9" s="37" customFormat="1" ht="23.25">
      <c r="A98" s="277" t="s">
        <v>129</v>
      </c>
      <c r="B98" s="278"/>
      <c r="C98" s="278"/>
      <c r="D98" s="278"/>
      <c r="E98" s="278"/>
      <c r="F98" s="279"/>
      <c r="G98" s="97">
        <f>SUM(G66:G68,G72:G72)</f>
        <v>0</v>
      </c>
      <c r="H98" s="97">
        <f>SUM(H66:H68,H72:H72)</f>
        <v>0</v>
      </c>
      <c r="I98" s="96">
        <f>SUM(I64:I65,I68:I69,I72:I73,I76:I77,I80:I81,I84:I85,I88:I89,I92:I93,I96:I97)</f>
        <v>0</v>
      </c>
    </row>
    <row r="99" spans="1:9" ht="39" customHeight="1">
      <c r="A99" s="98">
        <v>3.3</v>
      </c>
      <c r="B99" s="288" t="s">
        <v>130</v>
      </c>
      <c r="C99" s="288"/>
      <c r="D99" s="288"/>
      <c r="E99" s="288"/>
      <c r="F99" s="288"/>
      <c r="G99" s="288"/>
      <c r="H99" s="288"/>
      <c r="I99" s="289"/>
    </row>
    <row r="100" spans="1:9" s="39" customFormat="1" ht="21">
      <c r="A100" s="52" t="s">
        <v>29</v>
      </c>
      <c r="B100" s="290" t="s">
        <v>91</v>
      </c>
      <c r="C100" s="291"/>
      <c r="D100" s="291"/>
      <c r="E100" s="290" t="s">
        <v>92</v>
      </c>
      <c r="F100" s="292"/>
      <c r="G100" s="53" t="s">
        <v>73</v>
      </c>
      <c r="H100" s="53" t="s">
        <v>128</v>
      </c>
      <c r="I100" s="92" t="s">
        <v>19</v>
      </c>
    </row>
    <row r="101" spans="1:9" s="37" customFormat="1" ht="23.25">
      <c r="A101" s="54">
        <v>1</v>
      </c>
      <c r="B101" s="284"/>
      <c r="C101" s="285"/>
      <c r="D101" s="293"/>
      <c r="E101" s="284"/>
      <c r="F101" s="293"/>
      <c r="G101" s="55"/>
      <c r="H101" s="95"/>
      <c r="I101" s="93">
        <f>IF(H101=1,G101*2*70/100,IF(H101=2,G101*2*30/100,0))</f>
        <v>0</v>
      </c>
    </row>
    <row r="102" spans="1:9" s="40" customFormat="1" ht="20.25">
      <c r="A102" s="54">
        <v>2</v>
      </c>
      <c r="B102" s="284"/>
      <c r="C102" s="285"/>
      <c r="D102" s="285"/>
      <c r="E102" s="286"/>
      <c r="F102" s="287"/>
      <c r="G102" s="55"/>
      <c r="H102" s="95"/>
      <c r="I102" s="93">
        <f t="shared" ref="I102" si="18">IF(E102&lt;=500000,G102*2*H102/100,IF(E102&lt;=1000000,G102*2*1.5*H102/100,H102*2*2*H102/100))</f>
        <v>0</v>
      </c>
    </row>
    <row r="103" spans="1:9" ht="23.25">
      <c r="A103" s="277" t="s">
        <v>131</v>
      </c>
      <c r="B103" s="278"/>
      <c r="C103" s="278"/>
      <c r="D103" s="278"/>
      <c r="E103" s="278"/>
      <c r="F103" s="279"/>
      <c r="G103" s="97">
        <f>SUM(G71:G74,G78:G78)</f>
        <v>0</v>
      </c>
      <c r="H103" s="97">
        <f>SUM(H71:H74,H78:H78)</f>
        <v>0</v>
      </c>
      <c r="I103" s="96">
        <f>SUM(I101:I102)</f>
        <v>0</v>
      </c>
    </row>
    <row r="105" spans="1:9" ht="23.25">
      <c r="A105" s="39"/>
      <c r="B105" s="68"/>
      <c r="C105" s="69" t="s">
        <v>85</v>
      </c>
      <c r="D105" s="391">
        <v>3.1</v>
      </c>
      <c r="E105" s="391">
        <v>3.2</v>
      </c>
      <c r="F105" s="392">
        <v>3.3</v>
      </c>
      <c r="G105" s="393" t="s">
        <v>55</v>
      </c>
      <c r="H105" s="393"/>
      <c r="I105" s="393"/>
    </row>
    <row r="106" spans="1:9" ht="23.25">
      <c r="A106" s="280" t="s">
        <v>132</v>
      </c>
      <c r="B106" s="280"/>
      <c r="C106" s="281"/>
      <c r="D106" s="99">
        <f>I60</f>
        <v>0</v>
      </c>
      <c r="E106" s="99">
        <f>I98</f>
        <v>0</v>
      </c>
      <c r="F106" s="99">
        <f>I103</f>
        <v>0</v>
      </c>
      <c r="G106" s="390">
        <f>SUM(D106:F106)</f>
        <v>0</v>
      </c>
      <c r="H106" s="390"/>
      <c r="I106" s="390"/>
    </row>
  </sheetData>
  <mergeCells count="161">
    <mergeCell ref="B2:I2"/>
    <mergeCell ref="B4:D4"/>
    <mergeCell ref="E4:F4"/>
    <mergeCell ref="A5:I5"/>
    <mergeCell ref="B6:D6"/>
    <mergeCell ref="E6:F6"/>
    <mergeCell ref="B7:D7"/>
    <mergeCell ref="E7:F7"/>
    <mergeCell ref="A8:I8"/>
    <mergeCell ref="B9:F9"/>
    <mergeCell ref="B10:F10"/>
    <mergeCell ref="A12:I12"/>
    <mergeCell ref="B13:D13"/>
    <mergeCell ref="E13:F13"/>
    <mergeCell ref="B14:D14"/>
    <mergeCell ref="E14:F14"/>
    <mergeCell ref="B11:F11"/>
    <mergeCell ref="B15:D15"/>
    <mergeCell ref="E15:F15"/>
    <mergeCell ref="A16:I16"/>
    <mergeCell ref="B17:D17"/>
    <mergeCell ref="E17:F17"/>
    <mergeCell ref="B18:D18"/>
    <mergeCell ref="E18:F18"/>
    <mergeCell ref="B19:D19"/>
    <mergeCell ref="E19:F19"/>
    <mergeCell ref="A20:I20"/>
    <mergeCell ref="B21:D21"/>
    <mergeCell ref="E21:F21"/>
    <mergeCell ref="B22:D22"/>
    <mergeCell ref="E22:F22"/>
    <mergeCell ref="B23:D23"/>
    <mergeCell ref="E23:F23"/>
    <mergeCell ref="A24:I24"/>
    <mergeCell ref="B25:F25"/>
    <mergeCell ref="B26:F26"/>
    <mergeCell ref="B27:F27"/>
    <mergeCell ref="A28:I28"/>
    <mergeCell ref="B29:F29"/>
    <mergeCell ref="B30:F30"/>
    <mergeCell ref="B31:F31"/>
    <mergeCell ref="A32:I32"/>
    <mergeCell ref="B33:F33"/>
    <mergeCell ref="B34:F34"/>
    <mergeCell ref="B35:F35"/>
    <mergeCell ref="A36:I36"/>
    <mergeCell ref="B37:F37"/>
    <mergeCell ref="B38:F38"/>
    <mergeCell ref="B39:F39"/>
    <mergeCell ref="A40:I40"/>
    <mergeCell ref="B41:C41"/>
    <mergeCell ref="D41:G41"/>
    <mergeCell ref="B42:C42"/>
    <mergeCell ref="D42:G42"/>
    <mergeCell ref="B43:C43"/>
    <mergeCell ref="D43:G43"/>
    <mergeCell ref="A44:I44"/>
    <mergeCell ref="B45:C45"/>
    <mergeCell ref="D45:G45"/>
    <mergeCell ref="B46:C46"/>
    <mergeCell ref="D46:G46"/>
    <mergeCell ref="B47:C47"/>
    <mergeCell ref="D47:G47"/>
    <mergeCell ref="A48:I48"/>
    <mergeCell ref="B49:C49"/>
    <mergeCell ref="D49:G49"/>
    <mergeCell ref="B50:C50"/>
    <mergeCell ref="D50:G50"/>
    <mergeCell ref="B51:C51"/>
    <mergeCell ref="D51:G51"/>
    <mergeCell ref="A52:I52"/>
    <mergeCell ref="B53:C53"/>
    <mergeCell ref="D53:G53"/>
    <mergeCell ref="B54:C54"/>
    <mergeCell ref="D54:G54"/>
    <mergeCell ref="B55:C55"/>
    <mergeCell ref="D55:G55"/>
    <mergeCell ref="A56:I56"/>
    <mergeCell ref="B57:C57"/>
    <mergeCell ref="D57:G57"/>
    <mergeCell ref="B58:C58"/>
    <mergeCell ref="D58:G58"/>
    <mergeCell ref="B59:C59"/>
    <mergeCell ref="D59:G59"/>
    <mergeCell ref="A60:H60"/>
    <mergeCell ref="B61:I61"/>
    <mergeCell ref="B62:D62"/>
    <mergeCell ref="E62:F62"/>
    <mergeCell ref="A63:I63"/>
    <mergeCell ref="B64:D64"/>
    <mergeCell ref="E64:F64"/>
    <mergeCell ref="B65:D65"/>
    <mergeCell ref="E65:F65"/>
    <mergeCell ref="A66:I66"/>
    <mergeCell ref="B67:D67"/>
    <mergeCell ref="E67:F67"/>
    <mergeCell ref="B68:D68"/>
    <mergeCell ref="E68:F68"/>
    <mergeCell ref="B69:D69"/>
    <mergeCell ref="E69:F69"/>
    <mergeCell ref="A70:I70"/>
    <mergeCell ref="B71:D71"/>
    <mergeCell ref="E71:F71"/>
    <mergeCell ref="B72:D72"/>
    <mergeCell ref="E72:F72"/>
    <mergeCell ref="B73:D73"/>
    <mergeCell ref="E73:F73"/>
    <mergeCell ref="A74:I74"/>
    <mergeCell ref="B75:D75"/>
    <mergeCell ref="E75:F75"/>
    <mergeCell ref="B76:D76"/>
    <mergeCell ref="E76:F76"/>
    <mergeCell ref="B77:D77"/>
    <mergeCell ref="E77:F77"/>
    <mergeCell ref="A78:I78"/>
    <mergeCell ref="B79:D79"/>
    <mergeCell ref="E79:F79"/>
    <mergeCell ref="B80:D80"/>
    <mergeCell ref="E80:F80"/>
    <mergeCell ref="B81:D81"/>
    <mergeCell ref="E81:F81"/>
    <mergeCell ref="A82:I82"/>
    <mergeCell ref="B83:D83"/>
    <mergeCell ref="E83:F83"/>
    <mergeCell ref="B84:D84"/>
    <mergeCell ref="E84:F84"/>
    <mergeCell ref="B85:D85"/>
    <mergeCell ref="E85:F85"/>
    <mergeCell ref="A86:I86"/>
    <mergeCell ref="B87:D87"/>
    <mergeCell ref="E87:F87"/>
    <mergeCell ref="B88:D88"/>
    <mergeCell ref="E88:F88"/>
    <mergeCell ref="B89:D89"/>
    <mergeCell ref="E89:F89"/>
    <mergeCell ref="A90:I90"/>
    <mergeCell ref="B91:D91"/>
    <mergeCell ref="E91:F91"/>
    <mergeCell ref="B92:D92"/>
    <mergeCell ref="E92:F92"/>
    <mergeCell ref="B93:D93"/>
    <mergeCell ref="E93:F93"/>
    <mergeCell ref="A94:I94"/>
    <mergeCell ref="B95:D95"/>
    <mergeCell ref="E95:F95"/>
    <mergeCell ref="B96:D96"/>
    <mergeCell ref="E96:F96"/>
    <mergeCell ref="A103:F103"/>
    <mergeCell ref="A106:C106"/>
    <mergeCell ref="B97:D97"/>
    <mergeCell ref="E97:F97"/>
    <mergeCell ref="A98:F98"/>
    <mergeCell ref="B99:I99"/>
    <mergeCell ref="B100:D100"/>
    <mergeCell ref="E100:F100"/>
    <mergeCell ref="B101:D101"/>
    <mergeCell ref="E101:F101"/>
    <mergeCell ref="B102:D102"/>
    <mergeCell ref="E102:F102"/>
    <mergeCell ref="G106:I106"/>
    <mergeCell ref="G105:I105"/>
  </mergeCells>
  <printOptions horizontalCentered="1"/>
  <pageMargins left="0.31496062992126" right="0.31496062992126" top="0.74803149606299202" bottom="0.15748031496063" header="0.31496062992126" footer="0.31496062992126"/>
  <pageSetup paperSize="9" scale="94" orientation="portrait" r:id="rId1"/>
  <rowBreaks count="3" manualBreakCount="3">
    <brk id="27" max="16383" man="1"/>
    <brk id="55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topLeftCell="A4" zoomScaleNormal="100" workbookViewId="0">
      <selection activeCell="G36" sqref="G36"/>
    </sheetView>
  </sheetViews>
  <sheetFormatPr defaultColWidth="9.140625" defaultRowHeight="22.5"/>
  <cols>
    <col min="1" max="1" width="8.28515625" style="41" customWidth="1"/>
    <col min="2" max="2" width="10" style="42" customWidth="1"/>
    <col min="3" max="3" width="33.7109375" style="43" customWidth="1"/>
    <col min="4" max="4" width="8.28515625" style="44" customWidth="1"/>
    <col min="5" max="5" width="7.28515625" style="44" customWidth="1"/>
    <col min="6" max="6" width="8.140625" style="44" customWidth="1"/>
    <col min="7" max="7" width="6.42578125" style="44" customWidth="1"/>
    <col min="8" max="8" width="8.85546875" style="42" customWidth="1"/>
    <col min="9" max="9" width="9" style="45" customWidth="1"/>
    <col min="10" max="16384" width="9.140625" style="41"/>
  </cols>
  <sheetData>
    <row r="1" spans="1:9" ht="23.25">
      <c r="A1" s="37" t="s">
        <v>133</v>
      </c>
      <c r="C1" s="79"/>
      <c r="D1" s="79"/>
      <c r="E1" s="79"/>
      <c r="F1" s="79"/>
      <c r="G1" s="79"/>
      <c r="H1" s="79"/>
      <c r="I1" s="79"/>
    </row>
    <row r="2" spans="1:9" s="40" customFormat="1" ht="42" customHeight="1">
      <c r="A2" s="39">
        <v>4.0999999999999996</v>
      </c>
      <c r="B2" s="334" t="s">
        <v>134</v>
      </c>
      <c r="C2" s="334"/>
      <c r="D2" s="334"/>
      <c r="E2" s="334"/>
      <c r="F2" s="334"/>
      <c r="G2" s="334"/>
      <c r="H2" s="334"/>
      <c r="I2" s="334"/>
    </row>
    <row r="3" spans="1:9" s="38" customFormat="1" ht="21">
      <c r="A3" s="52" t="s">
        <v>29</v>
      </c>
      <c r="B3" s="306" t="s">
        <v>91</v>
      </c>
      <c r="C3" s="306"/>
      <c r="D3" s="335" t="s">
        <v>135</v>
      </c>
      <c r="E3" s="335"/>
      <c r="F3" s="335" t="s">
        <v>136</v>
      </c>
      <c r="G3" s="335"/>
      <c r="H3" s="63" t="s">
        <v>73</v>
      </c>
      <c r="I3" s="59" t="s">
        <v>19</v>
      </c>
    </row>
    <row r="4" spans="1:9" s="40" customFormat="1">
      <c r="A4" s="54">
        <v>1</v>
      </c>
      <c r="B4" s="312"/>
      <c r="C4" s="314"/>
      <c r="D4" s="284"/>
      <c r="E4" s="293"/>
      <c r="F4" s="328"/>
      <c r="G4" s="293"/>
      <c r="H4" s="387"/>
      <c r="I4" s="75">
        <f>H4*0.5</f>
        <v>0</v>
      </c>
    </row>
    <row r="5" spans="1:9" s="40" customFormat="1" ht="20.25">
      <c r="A5" s="54">
        <v>2</v>
      </c>
      <c r="B5" s="312"/>
      <c r="C5" s="314"/>
      <c r="D5" s="284"/>
      <c r="E5" s="293"/>
      <c r="F5" s="328"/>
      <c r="G5" s="293"/>
      <c r="H5" s="382"/>
      <c r="I5" s="75">
        <f t="shared" ref="I5:I13" si="0">H5*0.5</f>
        <v>0</v>
      </c>
    </row>
    <row r="6" spans="1:9" s="40" customFormat="1" ht="20.25">
      <c r="A6" s="54">
        <v>3</v>
      </c>
      <c r="B6" s="312"/>
      <c r="C6" s="314"/>
      <c r="D6" s="284"/>
      <c r="E6" s="293"/>
      <c r="F6" s="328"/>
      <c r="G6" s="329"/>
      <c r="H6" s="382"/>
      <c r="I6" s="75">
        <f t="shared" si="0"/>
        <v>0</v>
      </c>
    </row>
    <row r="7" spans="1:9" s="40" customFormat="1" ht="20.25">
      <c r="A7" s="54">
        <v>4</v>
      </c>
      <c r="B7" s="312"/>
      <c r="C7" s="314"/>
      <c r="D7" s="284"/>
      <c r="E7" s="293"/>
      <c r="F7" s="328"/>
      <c r="G7" s="293"/>
      <c r="H7" s="382"/>
      <c r="I7" s="75">
        <f t="shared" si="0"/>
        <v>0</v>
      </c>
    </row>
    <row r="8" spans="1:9" s="40" customFormat="1" ht="18.75" customHeight="1">
      <c r="A8" s="54">
        <v>5</v>
      </c>
      <c r="B8" s="323"/>
      <c r="C8" s="314"/>
      <c r="D8" s="284"/>
      <c r="E8" s="293"/>
      <c r="F8" s="328"/>
      <c r="G8" s="293"/>
      <c r="H8" s="382"/>
      <c r="I8" s="75">
        <f t="shared" si="0"/>
        <v>0</v>
      </c>
    </row>
    <row r="9" spans="1:9" s="40" customFormat="1" ht="20.25">
      <c r="A9" s="54">
        <v>6</v>
      </c>
      <c r="B9" s="312"/>
      <c r="C9" s="314"/>
      <c r="D9" s="284"/>
      <c r="E9" s="293"/>
      <c r="F9" s="328"/>
      <c r="G9" s="293"/>
      <c r="H9" s="382"/>
      <c r="I9" s="75">
        <f t="shared" si="0"/>
        <v>0</v>
      </c>
    </row>
    <row r="10" spans="1:9" s="40" customFormat="1" ht="20.25">
      <c r="A10" s="54">
        <v>7</v>
      </c>
      <c r="B10" s="312"/>
      <c r="C10" s="314"/>
      <c r="D10" s="284"/>
      <c r="E10" s="293"/>
      <c r="F10" s="328"/>
      <c r="G10" s="329"/>
      <c r="H10" s="382"/>
      <c r="I10" s="75">
        <f t="shared" si="0"/>
        <v>0</v>
      </c>
    </row>
    <row r="11" spans="1:9" s="40" customFormat="1" ht="20.25">
      <c r="A11" s="54">
        <v>8</v>
      </c>
      <c r="B11" s="323"/>
      <c r="C11" s="314"/>
      <c r="D11" s="284"/>
      <c r="E11" s="293"/>
      <c r="F11" s="328"/>
      <c r="G11" s="293"/>
      <c r="H11" s="382"/>
      <c r="I11" s="75">
        <f t="shared" si="0"/>
        <v>0</v>
      </c>
    </row>
    <row r="12" spans="1:9" s="40" customFormat="1" ht="20.25">
      <c r="A12" s="54">
        <v>9</v>
      </c>
      <c r="B12" s="323"/>
      <c r="C12" s="314"/>
      <c r="D12" s="284"/>
      <c r="E12" s="293"/>
      <c r="F12" s="328"/>
      <c r="G12" s="293"/>
      <c r="H12" s="382"/>
      <c r="I12" s="75">
        <f t="shared" si="0"/>
        <v>0</v>
      </c>
    </row>
    <row r="13" spans="1:9" s="40" customFormat="1" ht="18" customHeight="1">
      <c r="A13" s="54">
        <v>10</v>
      </c>
      <c r="B13" s="323"/>
      <c r="C13" s="336"/>
      <c r="D13" s="100"/>
      <c r="E13" s="101"/>
      <c r="F13" s="102"/>
      <c r="G13" s="101"/>
      <c r="H13" s="382"/>
      <c r="I13" s="75">
        <f t="shared" si="0"/>
        <v>0</v>
      </c>
    </row>
    <row r="14" spans="1:9" s="40" customFormat="1" ht="21">
      <c r="A14" s="319" t="s">
        <v>137</v>
      </c>
      <c r="B14" s="319"/>
      <c r="C14" s="319"/>
      <c r="D14" s="319"/>
      <c r="E14" s="319"/>
      <c r="F14" s="319"/>
      <c r="G14" s="319"/>
      <c r="H14" s="65">
        <f>SUM(H4:H13)</f>
        <v>0</v>
      </c>
      <c r="I14" s="76">
        <f>SUM(I4:I13)</f>
        <v>0</v>
      </c>
    </row>
    <row r="15" spans="1:9" s="40" customFormat="1" ht="21">
      <c r="A15" s="39">
        <v>4.2</v>
      </c>
      <c r="B15" s="300" t="s">
        <v>138</v>
      </c>
      <c r="C15" s="300"/>
      <c r="D15" s="300"/>
      <c r="E15" s="300"/>
      <c r="F15" s="300"/>
      <c r="G15" s="300"/>
      <c r="H15" s="300"/>
      <c r="I15" s="300"/>
    </row>
    <row r="16" spans="1:9" s="38" customFormat="1" ht="21">
      <c r="A16" s="52" t="s">
        <v>29</v>
      </c>
      <c r="B16" s="306" t="s">
        <v>91</v>
      </c>
      <c r="C16" s="306"/>
      <c r="D16" s="335" t="s">
        <v>135</v>
      </c>
      <c r="E16" s="335"/>
      <c r="F16" s="335" t="s">
        <v>136</v>
      </c>
      <c r="G16" s="335"/>
      <c r="H16" s="63" t="s">
        <v>73</v>
      </c>
      <c r="I16" s="59" t="s">
        <v>19</v>
      </c>
    </row>
    <row r="17" spans="1:9" s="40" customFormat="1" ht="20.25">
      <c r="A17" s="54">
        <v>1</v>
      </c>
      <c r="B17" s="312"/>
      <c r="C17" s="314"/>
      <c r="D17" s="284"/>
      <c r="E17" s="293"/>
      <c r="F17" s="284"/>
      <c r="G17" s="293"/>
      <c r="H17" s="382"/>
      <c r="I17" s="75">
        <f>H17*1</f>
        <v>0</v>
      </c>
    </row>
    <row r="18" spans="1:9" s="40" customFormat="1" ht="20.25">
      <c r="A18" s="54">
        <v>2</v>
      </c>
      <c r="B18" s="312"/>
      <c r="C18" s="314"/>
      <c r="D18" s="284"/>
      <c r="E18" s="293"/>
      <c r="F18" s="328"/>
      <c r="G18" s="293"/>
      <c r="H18" s="382"/>
      <c r="I18" s="75">
        <f t="shared" ref="I18:I20" si="1">H18*1</f>
        <v>0</v>
      </c>
    </row>
    <row r="19" spans="1:9" s="40" customFormat="1" ht="20.25">
      <c r="A19" s="54">
        <v>3</v>
      </c>
      <c r="B19" s="312"/>
      <c r="C19" s="314"/>
      <c r="D19" s="284"/>
      <c r="E19" s="293"/>
      <c r="F19" s="328"/>
      <c r="G19" s="329"/>
      <c r="H19" s="382"/>
      <c r="I19" s="75">
        <f t="shared" si="1"/>
        <v>0</v>
      </c>
    </row>
    <row r="20" spans="1:9" s="40" customFormat="1" ht="20.25">
      <c r="A20" s="54">
        <v>4</v>
      </c>
      <c r="B20" s="312"/>
      <c r="C20" s="314"/>
      <c r="D20" s="284"/>
      <c r="E20" s="293"/>
      <c r="F20" s="328"/>
      <c r="G20" s="329"/>
      <c r="H20" s="382"/>
      <c r="I20" s="75">
        <f t="shared" si="1"/>
        <v>0</v>
      </c>
    </row>
    <row r="21" spans="1:9" s="40" customFormat="1" ht="21">
      <c r="A21" s="319" t="s">
        <v>139</v>
      </c>
      <c r="B21" s="319"/>
      <c r="C21" s="319"/>
      <c r="D21" s="319"/>
      <c r="E21" s="319"/>
      <c r="F21" s="319"/>
      <c r="G21" s="319"/>
      <c r="H21" s="65">
        <f>SUM(H17:H17)</f>
        <v>0</v>
      </c>
      <c r="I21" s="76">
        <f>SUM(I17:I20)</f>
        <v>0</v>
      </c>
    </row>
    <row r="22" spans="1:9" s="40" customFormat="1" ht="42" customHeight="1">
      <c r="A22" s="39">
        <v>4.3</v>
      </c>
      <c r="B22" s="300" t="s">
        <v>140</v>
      </c>
      <c r="C22" s="300"/>
      <c r="D22" s="300"/>
      <c r="E22" s="300"/>
      <c r="F22" s="300"/>
      <c r="G22" s="300"/>
      <c r="H22" s="300"/>
      <c r="I22" s="300"/>
    </row>
    <row r="23" spans="1:9" s="38" customFormat="1" ht="21">
      <c r="A23" s="52" t="s">
        <v>29</v>
      </c>
      <c r="B23" s="306" t="s">
        <v>91</v>
      </c>
      <c r="C23" s="306"/>
      <c r="D23" s="335" t="s">
        <v>135</v>
      </c>
      <c r="E23" s="335"/>
      <c r="F23" s="335" t="s">
        <v>136</v>
      </c>
      <c r="G23" s="335"/>
      <c r="H23" s="63" t="s">
        <v>73</v>
      </c>
      <c r="I23" s="59" t="s">
        <v>19</v>
      </c>
    </row>
    <row r="24" spans="1:9" s="40" customFormat="1" ht="20.25">
      <c r="A24" s="54">
        <v>1</v>
      </c>
      <c r="B24" s="312"/>
      <c r="C24" s="314"/>
      <c r="D24" s="284"/>
      <c r="E24" s="293"/>
      <c r="F24" s="328"/>
      <c r="G24" s="293"/>
      <c r="H24" s="382"/>
      <c r="I24" s="75">
        <f>H24*1.5</f>
        <v>0</v>
      </c>
    </row>
    <row r="25" spans="1:9" s="40" customFormat="1" ht="20.25">
      <c r="A25" s="54">
        <v>2</v>
      </c>
      <c r="B25" s="312"/>
      <c r="C25" s="314"/>
      <c r="D25" s="284"/>
      <c r="E25" s="293"/>
      <c r="F25" s="328"/>
      <c r="G25" s="293"/>
      <c r="H25" s="382"/>
      <c r="I25" s="75">
        <f t="shared" ref="I25:I26" si="2">H25*1.5</f>
        <v>0</v>
      </c>
    </row>
    <row r="26" spans="1:9" s="40" customFormat="1" ht="20.25">
      <c r="A26" s="54">
        <v>3</v>
      </c>
      <c r="B26" s="312"/>
      <c r="C26" s="314"/>
      <c r="D26" s="284"/>
      <c r="E26" s="293"/>
      <c r="F26" s="328"/>
      <c r="G26" s="329"/>
      <c r="H26" s="382"/>
      <c r="I26" s="75">
        <f t="shared" si="2"/>
        <v>0</v>
      </c>
    </row>
    <row r="27" spans="1:9" s="40" customFormat="1" ht="21">
      <c r="A27" s="319" t="s">
        <v>141</v>
      </c>
      <c r="B27" s="319"/>
      <c r="C27" s="319"/>
      <c r="D27" s="319"/>
      <c r="E27" s="319"/>
      <c r="F27" s="319"/>
      <c r="G27" s="319"/>
      <c r="H27" s="65">
        <f>SUM(H24:H24)</f>
        <v>0</v>
      </c>
      <c r="I27" s="76">
        <f>SUM(I24:I26)</f>
        <v>0</v>
      </c>
    </row>
    <row r="28" spans="1:9" s="40" customFormat="1" ht="40.5" customHeight="1">
      <c r="A28" s="67">
        <v>4.4000000000000004</v>
      </c>
      <c r="B28" s="334" t="s">
        <v>142</v>
      </c>
      <c r="C28" s="334"/>
      <c r="D28" s="334"/>
      <c r="E28" s="334"/>
      <c r="F28" s="334"/>
      <c r="G28" s="334"/>
      <c r="H28" s="334"/>
      <c r="I28" s="334"/>
    </row>
    <row r="29" spans="1:9" s="38" customFormat="1" ht="36">
      <c r="A29" s="52" t="s">
        <v>29</v>
      </c>
      <c r="B29" s="306" t="s">
        <v>91</v>
      </c>
      <c r="C29" s="306"/>
      <c r="D29" s="335" t="s">
        <v>135</v>
      </c>
      <c r="E29" s="335"/>
      <c r="F29" s="335" t="s">
        <v>136</v>
      </c>
      <c r="G29" s="335"/>
      <c r="H29" s="386" t="s">
        <v>244</v>
      </c>
      <c r="I29" s="59" t="s">
        <v>19</v>
      </c>
    </row>
    <row r="30" spans="1:9" s="40" customFormat="1">
      <c r="A30" s="54">
        <v>1</v>
      </c>
      <c r="B30" s="330"/>
      <c r="C30" s="331"/>
      <c r="D30" s="332"/>
      <c r="E30" s="333"/>
      <c r="F30" s="332"/>
      <c r="G30" s="333"/>
      <c r="H30" s="387"/>
      <c r="I30" s="75">
        <f>H30/15</f>
        <v>0</v>
      </c>
    </row>
    <row r="31" spans="1:9" s="40" customFormat="1" ht="20.25">
      <c r="A31" s="54">
        <v>2</v>
      </c>
      <c r="B31" s="312"/>
      <c r="C31" s="314"/>
      <c r="D31" s="284"/>
      <c r="E31" s="293"/>
      <c r="F31" s="328"/>
      <c r="G31" s="293"/>
      <c r="H31" s="382"/>
      <c r="I31" s="75">
        <f t="shared" ref="I31:I32" si="3">H31/15</f>
        <v>0</v>
      </c>
    </row>
    <row r="32" spans="1:9" s="40" customFormat="1" ht="20.25">
      <c r="A32" s="54">
        <v>3</v>
      </c>
      <c r="B32" s="312"/>
      <c r="C32" s="314"/>
      <c r="D32" s="284"/>
      <c r="E32" s="293"/>
      <c r="F32" s="328"/>
      <c r="G32" s="329"/>
      <c r="H32" s="382"/>
      <c r="I32" s="75">
        <f t="shared" si="3"/>
        <v>0</v>
      </c>
    </row>
    <row r="33" spans="1:9" s="40" customFormat="1" ht="21">
      <c r="A33" s="319" t="s">
        <v>143</v>
      </c>
      <c r="B33" s="319"/>
      <c r="C33" s="319"/>
      <c r="D33" s="319"/>
      <c r="E33" s="319"/>
      <c r="F33" s="319"/>
      <c r="G33" s="319"/>
      <c r="H33" s="65">
        <f>SUM(H30:H30)</f>
        <v>0</v>
      </c>
      <c r="I33" s="76">
        <f>SUM(I30:I32)</f>
        <v>0</v>
      </c>
    </row>
    <row r="34" spans="1:9" s="39" customFormat="1" ht="21" customHeight="1">
      <c r="B34" s="68"/>
      <c r="C34" s="69" t="s">
        <v>85</v>
      </c>
      <c r="D34" s="391">
        <v>4.0999999999999996</v>
      </c>
      <c r="E34" s="391">
        <v>4.2</v>
      </c>
      <c r="F34" s="391">
        <v>4.3</v>
      </c>
      <c r="G34" s="401">
        <v>4.4000000000000004</v>
      </c>
      <c r="H34" s="393" t="s">
        <v>55</v>
      </c>
      <c r="I34" s="393"/>
    </row>
    <row r="35" spans="1:9" s="37" customFormat="1" ht="23.25">
      <c r="B35" s="47"/>
      <c r="C35" s="80" t="s">
        <v>144</v>
      </c>
      <c r="D35" s="72">
        <f>I14</f>
        <v>0</v>
      </c>
      <c r="E35" s="72">
        <f>I21</f>
        <v>0</v>
      </c>
      <c r="F35" s="73">
        <f>I27</f>
        <v>0</v>
      </c>
      <c r="G35" s="74">
        <f>I33</f>
        <v>0</v>
      </c>
      <c r="H35" s="282">
        <f>SUM(D35:G35)</f>
        <v>0</v>
      </c>
      <c r="I35" s="283"/>
    </row>
    <row r="36" spans="1:9" s="37" customFormat="1" ht="23.25">
      <c r="B36" s="47"/>
      <c r="C36" s="48"/>
      <c r="D36" s="49"/>
      <c r="E36" s="49"/>
      <c r="F36" s="50"/>
      <c r="G36" s="51"/>
      <c r="H36" s="51"/>
      <c r="I36" s="58"/>
    </row>
  </sheetData>
  <mergeCells count="80">
    <mergeCell ref="B19:C19"/>
    <mergeCell ref="D19:E19"/>
    <mergeCell ref="F19:G19"/>
    <mergeCell ref="H34:I34"/>
    <mergeCell ref="B2:I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9:C9"/>
    <mergeCell ref="D9:E9"/>
    <mergeCell ref="F9:G9"/>
    <mergeCell ref="B12:C12"/>
    <mergeCell ref="D12:E12"/>
    <mergeCell ref="F12:G12"/>
    <mergeCell ref="B8:C8"/>
    <mergeCell ref="D8:E8"/>
    <mergeCell ref="F8:G8"/>
    <mergeCell ref="B10:C10"/>
    <mergeCell ref="D10:E10"/>
    <mergeCell ref="F10:G10"/>
    <mergeCell ref="B11:C11"/>
    <mergeCell ref="D11:E11"/>
    <mergeCell ref="F11:G11"/>
    <mergeCell ref="A14:G14"/>
    <mergeCell ref="B15:I15"/>
    <mergeCell ref="B13:C13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20:C20"/>
    <mergeCell ref="D20:E20"/>
    <mergeCell ref="F20:G20"/>
    <mergeCell ref="A21:G21"/>
    <mergeCell ref="B22:I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A27:G27"/>
    <mergeCell ref="B28:I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A33:G33"/>
    <mergeCell ref="H35:I35"/>
  </mergeCells>
  <printOptions horizontalCentered="1"/>
  <pageMargins left="0.31496062992126" right="0.31496062992126" top="0.74803149606299202" bottom="0.15748031496063" header="0.31496062992126" footer="0.31496062992126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view="pageBreakPreview" topLeftCell="A10" zoomScaleNormal="100" workbookViewId="0">
      <selection activeCell="D24" sqref="D24:E24"/>
    </sheetView>
  </sheetViews>
  <sheetFormatPr defaultColWidth="9.140625" defaultRowHeight="22.5"/>
  <cols>
    <col min="1" max="1" width="8.28515625" style="41" customWidth="1"/>
    <col min="2" max="2" width="10" style="42" customWidth="1"/>
    <col min="3" max="3" width="26.42578125" style="43" customWidth="1"/>
    <col min="4" max="4" width="8.28515625" style="44" customWidth="1"/>
    <col min="5" max="5" width="7.42578125" style="44" customWidth="1"/>
    <col min="6" max="6" width="8.140625" style="44" customWidth="1"/>
    <col min="7" max="7" width="10.140625" style="44" customWidth="1"/>
    <col min="8" max="8" width="10.140625" style="42" customWidth="1"/>
    <col min="9" max="9" width="9" style="45" customWidth="1"/>
    <col min="10" max="16384" width="9.140625" style="41"/>
  </cols>
  <sheetData>
    <row r="1" spans="1:9" ht="23.25">
      <c r="A1" s="37" t="s">
        <v>145</v>
      </c>
      <c r="C1" s="342" t="s">
        <v>146</v>
      </c>
      <c r="D1" s="342"/>
      <c r="E1" s="342"/>
      <c r="F1" s="342"/>
      <c r="G1" s="342"/>
      <c r="H1" s="342"/>
      <c r="I1" s="342"/>
    </row>
    <row r="2" spans="1:9" s="40" customFormat="1" ht="21">
      <c r="A2" s="39">
        <v>5.0999999999999996</v>
      </c>
      <c r="B2" s="334" t="s">
        <v>147</v>
      </c>
      <c r="C2" s="334"/>
      <c r="D2" s="334"/>
      <c r="E2" s="334"/>
      <c r="F2" s="334"/>
      <c r="G2" s="334"/>
      <c r="H2" s="334"/>
      <c r="I2" s="334"/>
    </row>
    <row r="3" spans="1:9" s="38" customFormat="1" ht="21">
      <c r="A3" s="52" t="s">
        <v>29</v>
      </c>
      <c r="B3" s="306" t="s">
        <v>91</v>
      </c>
      <c r="C3" s="306"/>
      <c r="D3" s="335" t="s">
        <v>135</v>
      </c>
      <c r="E3" s="335"/>
      <c r="F3" s="335" t="s">
        <v>136</v>
      </c>
      <c r="G3" s="335"/>
      <c r="H3" s="63" t="s">
        <v>73</v>
      </c>
      <c r="I3" s="59" t="s">
        <v>19</v>
      </c>
    </row>
    <row r="4" spans="1:9" s="40" customFormat="1" ht="20.25">
      <c r="A4" s="54">
        <v>1</v>
      </c>
      <c r="B4" s="312"/>
      <c r="C4" s="314"/>
      <c r="D4" s="340"/>
      <c r="E4" s="341"/>
      <c r="F4" s="328"/>
      <c r="G4" s="329"/>
      <c r="H4" s="54"/>
      <c r="I4" s="75">
        <f>H4*0.5</f>
        <v>0</v>
      </c>
    </row>
    <row r="5" spans="1:9" s="40" customFormat="1" ht="20.25">
      <c r="A5" s="54">
        <v>2</v>
      </c>
      <c r="B5" s="312"/>
      <c r="C5" s="314"/>
      <c r="D5" s="340"/>
      <c r="E5" s="341"/>
      <c r="F5" s="328"/>
      <c r="G5" s="329"/>
      <c r="H5" s="54"/>
      <c r="I5" s="75">
        <f t="shared" ref="I5:I7" si="0">H5*0.5</f>
        <v>0</v>
      </c>
    </row>
    <row r="6" spans="1:9" s="40" customFormat="1" ht="20.25">
      <c r="A6" s="54">
        <v>3</v>
      </c>
      <c r="B6" s="312"/>
      <c r="C6" s="314"/>
      <c r="D6" s="340"/>
      <c r="E6" s="341"/>
      <c r="F6" s="328"/>
      <c r="G6" s="293"/>
      <c r="H6" s="54"/>
      <c r="I6" s="75">
        <f t="shared" si="0"/>
        <v>0</v>
      </c>
    </row>
    <row r="7" spans="1:9" s="40" customFormat="1" ht="20.25">
      <c r="A7" s="54">
        <v>4</v>
      </c>
      <c r="B7" s="312"/>
      <c r="C7" s="314"/>
      <c r="D7" s="284"/>
      <c r="E7" s="293"/>
      <c r="F7" s="328"/>
      <c r="G7" s="293"/>
      <c r="H7" s="54"/>
      <c r="I7" s="75">
        <f t="shared" si="0"/>
        <v>0</v>
      </c>
    </row>
    <row r="8" spans="1:9" s="40" customFormat="1" ht="20.25">
      <c r="A8" s="54">
        <v>5</v>
      </c>
      <c r="B8" s="312"/>
      <c r="C8" s="314"/>
      <c r="D8" s="340"/>
      <c r="E8" s="341"/>
      <c r="F8" s="328"/>
      <c r="G8" s="329"/>
      <c r="H8" s="54"/>
      <c r="I8" s="75">
        <f t="shared" ref="I8" si="1">H8*0.5</f>
        <v>0</v>
      </c>
    </row>
    <row r="9" spans="1:9" s="40" customFormat="1" ht="21">
      <c r="A9" s="319" t="s">
        <v>148</v>
      </c>
      <c r="B9" s="319"/>
      <c r="C9" s="319"/>
      <c r="D9" s="319"/>
      <c r="E9" s="319"/>
      <c r="F9" s="319"/>
      <c r="G9" s="319"/>
      <c r="H9" s="65">
        <f>SUM(H4:H8)</f>
        <v>0</v>
      </c>
      <c r="I9" s="76">
        <f>SUM(I4:I8)</f>
        <v>0</v>
      </c>
    </row>
    <row r="10" spans="1:9" s="40" customFormat="1" ht="42.75" customHeight="1">
      <c r="A10" s="39">
        <v>5.2</v>
      </c>
      <c r="B10" s="310" t="s">
        <v>149</v>
      </c>
      <c r="C10" s="310"/>
      <c r="D10" s="310"/>
      <c r="E10" s="310"/>
      <c r="F10" s="310"/>
      <c r="G10" s="310"/>
      <c r="H10" s="310"/>
      <c r="I10" s="310"/>
    </row>
    <row r="11" spans="1:9" s="38" customFormat="1" ht="21">
      <c r="A11" s="52" t="s">
        <v>29</v>
      </c>
      <c r="B11" s="306" t="s">
        <v>91</v>
      </c>
      <c r="C11" s="306"/>
      <c r="D11" s="335" t="s">
        <v>135</v>
      </c>
      <c r="E11" s="335"/>
      <c r="F11" s="335" t="s">
        <v>136</v>
      </c>
      <c r="G11" s="335"/>
      <c r="H11" s="63" t="s">
        <v>73</v>
      </c>
      <c r="I11" s="59" t="s">
        <v>19</v>
      </c>
    </row>
    <row r="12" spans="1:9" s="40" customFormat="1" ht="20.25">
      <c r="A12" s="54">
        <v>1</v>
      </c>
      <c r="B12" s="312"/>
      <c r="C12" s="314"/>
      <c r="D12" s="284"/>
      <c r="E12" s="293"/>
      <c r="F12" s="284"/>
      <c r="G12" s="293"/>
      <c r="H12" s="54"/>
      <c r="I12" s="75">
        <f>H12*1</f>
        <v>0</v>
      </c>
    </row>
    <row r="13" spans="1:9" s="40" customFormat="1" ht="20.25">
      <c r="A13" s="54">
        <v>2</v>
      </c>
      <c r="B13" s="312"/>
      <c r="C13" s="314"/>
      <c r="D13" s="284"/>
      <c r="E13" s="293"/>
      <c r="F13" s="284"/>
      <c r="G13" s="293"/>
      <c r="H13" s="54"/>
      <c r="I13" s="75">
        <f>H13*1</f>
        <v>0</v>
      </c>
    </row>
    <row r="14" spans="1:9" s="40" customFormat="1" ht="20.25">
      <c r="A14" s="54">
        <v>3</v>
      </c>
      <c r="B14" s="312"/>
      <c r="C14" s="314"/>
      <c r="D14" s="284"/>
      <c r="E14" s="293"/>
      <c r="F14" s="284"/>
      <c r="G14" s="293"/>
      <c r="H14" s="54"/>
      <c r="I14" s="75">
        <f>H14*1</f>
        <v>0</v>
      </c>
    </row>
    <row r="15" spans="1:9" s="40" customFormat="1" ht="21">
      <c r="A15" s="319" t="s">
        <v>150</v>
      </c>
      <c r="B15" s="319"/>
      <c r="C15" s="319"/>
      <c r="D15" s="319"/>
      <c r="E15" s="319"/>
      <c r="F15" s="319"/>
      <c r="G15" s="319"/>
      <c r="H15" s="65">
        <f>SUM(H12:H14)</f>
        <v>0</v>
      </c>
      <c r="I15" s="76">
        <f>SUM(I12:I14)</f>
        <v>0</v>
      </c>
    </row>
    <row r="16" spans="1:9" s="40" customFormat="1" ht="44.25" customHeight="1">
      <c r="A16" s="39">
        <v>5.3</v>
      </c>
      <c r="B16" s="310" t="s">
        <v>151</v>
      </c>
      <c r="C16" s="310"/>
      <c r="D16" s="310"/>
      <c r="E16" s="310"/>
      <c r="F16" s="310"/>
      <c r="G16" s="310"/>
      <c r="H16" s="310"/>
      <c r="I16" s="310"/>
    </row>
    <row r="17" spans="1:9" s="38" customFormat="1" ht="21">
      <c r="A17" s="52" t="s">
        <v>29</v>
      </c>
      <c r="B17" s="306" t="s">
        <v>91</v>
      </c>
      <c r="C17" s="306"/>
      <c r="D17" s="335" t="s">
        <v>135</v>
      </c>
      <c r="E17" s="335"/>
      <c r="F17" s="335" t="s">
        <v>136</v>
      </c>
      <c r="G17" s="335"/>
      <c r="H17" s="63" t="s">
        <v>73</v>
      </c>
      <c r="I17" s="59" t="s">
        <v>19</v>
      </c>
    </row>
    <row r="18" spans="1:9" s="40" customFormat="1" ht="20.25">
      <c r="A18" s="54">
        <v>1</v>
      </c>
      <c r="B18" s="338"/>
      <c r="C18" s="339"/>
      <c r="D18" s="317"/>
      <c r="E18" s="318"/>
      <c r="F18" s="317"/>
      <c r="G18" s="318"/>
      <c r="H18" s="54"/>
      <c r="I18" s="75">
        <f>H18*1.5</f>
        <v>0</v>
      </c>
    </row>
    <row r="19" spans="1:9" s="40" customFormat="1" ht="20.25">
      <c r="A19" s="54">
        <v>2</v>
      </c>
      <c r="B19" s="312"/>
      <c r="C19" s="314"/>
      <c r="D19" s="284"/>
      <c r="E19" s="293"/>
      <c r="F19" s="284"/>
      <c r="G19" s="293"/>
      <c r="H19" s="54"/>
      <c r="I19" s="75">
        <f>H19*1</f>
        <v>0</v>
      </c>
    </row>
    <row r="20" spans="1:9" s="40" customFormat="1" ht="20.25">
      <c r="A20" s="54">
        <v>5</v>
      </c>
      <c r="B20" s="312"/>
      <c r="C20" s="314"/>
      <c r="D20" s="284"/>
      <c r="E20" s="293"/>
      <c r="F20" s="328"/>
      <c r="G20" s="329"/>
      <c r="H20" s="54"/>
      <c r="I20" s="75">
        <f t="shared" ref="I20" si="2">H20*0.5</f>
        <v>0</v>
      </c>
    </row>
    <row r="21" spans="1:9" s="40" customFormat="1" ht="21">
      <c r="A21" s="319" t="s">
        <v>152</v>
      </c>
      <c r="B21" s="337"/>
      <c r="C21" s="337"/>
      <c r="D21" s="337"/>
      <c r="E21" s="337"/>
      <c r="F21" s="337"/>
      <c r="G21" s="337"/>
      <c r="H21" s="66">
        <f>SUM(H18:H18)</f>
        <v>0</v>
      </c>
      <c r="I21" s="77">
        <f>SUM(I18:I20)</f>
        <v>0</v>
      </c>
    </row>
    <row r="22" spans="1:9" s="40" customFormat="1" ht="21" customHeight="1">
      <c r="A22" s="67">
        <v>5.4</v>
      </c>
      <c r="B22" s="334" t="s">
        <v>153</v>
      </c>
      <c r="C22" s="334"/>
      <c r="D22" s="334"/>
      <c r="E22" s="334"/>
      <c r="F22" s="334"/>
      <c r="G22" s="334"/>
      <c r="H22" s="334"/>
      <c r="I22" s="334"/>
    </row>
    <row r="23" spans="1:9" s="38" customFormat="1" ht="21">
      <c r="A23" s="52" t="s">
        <v>29</v>
      </c>
      <c r="B23" s="306" t="s">
        <v>91</v>
      </c>
      <c r="C23" s="306"/>
      <c r="D23" s="335" t="s">
        <v>135</v>
      </c>
      <c r="E23" s="335"/>
      <c r="F23" s="335" t="s">
        <v>136</v>
      </c>
      <c r="G23" s="335"/>
      <c r="H23" s="63" t="s">
        <v>73</v>
      </c>
      <c r="I23" s="59" t="s">
        <v>19</v>
      </c>
    </row>
    <row r="24" spans="1:9" s="40" customFormat="1" ht="20.25">
      <c r="A24" s="54">
        <v>1</v>
      </c>
      <c r="B24" s="305"/>
      <c r="C24" s="305"/>
      <c r="D24" s="305"/>
      <c r="E24" s="305"/>
      <c r="F24" s="305"/>
      <c r="G24" s="305"/>
      <c r="H24" s="54"/>
      <c r="I24" s="75">
        <f>H24*1</f>
        <v>0</v>
      </c>
    </row>
    <row r="25" spans="1:9" s="40" customFormat="1" ht="20.25">
      <c r="A25" s="54">
        <v>2</v>
      </c>
      <c r="B25" s="312"/>
      <c r="C25" s="314"/>
      <c r="D25" s="284"/>
      <c r="E25" s="293"/>
      <c r="F25" s="284"/>
      <c r="G25" s="293"/>
      <c r="H25" s="54"/>
      <c r="I25" s="75">
        <f>H25*1</f>
        <v>0</v>
      </c>
    </row>
    <row r="26" spans="1:9" s="40" customFormat="1" ht="20.25">
      <c r="A26" s="54">
        <v>3</v>
      </c>
      <c r="B26" s="312"/>
      <c r="C26" s="314"/>
      <c r="D26" s="284"/>
      <c r="E26" s="293"/>
      <c r="F26" s="284"/>
      <c r="G26" s="293"/>
      <c r="H26" s="54"/>
      <c r="I26" s="75">
        <f>H26*1</f>
        <v>0</v>
      </c>
    </row>
    <row r="27" spans="1:9" s="40" customFormat="1" ht="20.25">
      <c r="A27" s="54">
        <v>4</v>
      </c>
      <c r="B27" s="312"/>
      <c r="C27" s="314"/>
      <c r="D27" s="284"/>
      <c r="E27" s="293"/>
      <c r="F27" s="328"/>
      <c r="G27" s="293"/>
      <c r="H27" s="54"/>
      <c r="I27" s="75">
        <f t="shared" ref="I27:I28" si="3">H27*0.5</f>
        <v>0</v>
      </c>
    </row>
    <row r="28" spans="1:9" s="40" customFormat="1" ht="20.25">
      <c r="A28" s="402">
        <v>5</v>
      </c>
      <c r="B28" s="403"/>
      <c r="C28" s="404"/>
      <c r="D28" s="405"/>
      <c r="E28" s="406"/>
      <c r="F28" s="407"/>
      <c r="G28" s="408"/>
      <c r="H28" s="402"/>
      <c r="I28" s="409">
        <f t="shared" si="3"/>
        <v>0</v>
      </c>
    </row>
    <row r="29" spans="1:9" s="410" customFormat="1" ht="21">
      <c r="A29" s="319" t="s">
        <v>154</v>
      </c>
      <c r="B29" s="319"/>
      <c r="C29" s="319"/>
      <c r="D29" s="319"/>
      <c r="E29" s="319"/>
      <c r="F29" s="319"/>
      <c r="G29" s="319"/>
      <c r="H29" s="65">
        <f>SUM(H24:H24)</f>
        <v>0</v>
      </c>
      <c r="I29" s="76">
        <f>SUM(I24:I28)</f>
        <v>0</v>
      </c>
    </row>
    <row r="30" spans="1:9" s="39" customFormat="1" ht="42">
      <c r="B30" s="68"/>
      <c r="C30" s="69" t="s">
        <v>85</v>
      </c>
      <c r="D30" s="70">
        <v>5.0999999999999996</v>
      </c>
      <c r="E30" s="70">
        <v>5.2</v>
      </c>
      <c r="F30" s="70">
        <v>5.3</v>
      </c>
      <c r="G30" s="68">
        <v>5.4</v>
      </c>
      <c r="H30" s="71"/>
      <c r="I30" s="78" t="s">
        <v>55</v>
      </c>
    </row>
    <row r="31" spans="1:9" s="37" customFormat="1" ht="23.25">
      <c r="B31" s="47"/>
      <c r="C31" s="48" t="s">
        <v>155</v>
      </c>
      <c r="D31" s="72">
        <f>I9</f>
        <v>0</v>
      </c>
      <c r="E31" s="72">
        <f>I15</f>
        <v>0</v>
      </c>
      <c r="F31" s="73">
        <f>I21</f>
        <v>0</v>
      </c>
      <c r="G31" s="74">
        <f>I29</f>
        <v>0</v>
      </c>
      <c r="H31" s="282">
        <f>SUM(D31:G31)</f>
        <v>0</v>
      </c>
      <c r="I31" s="283"/>
    </row>
    <row r="32" spans="1:9" s="37" customFormat="1" ht="23.25">
      <c r="B32" s="47"/>
      <c r="C32" s="48"/>
      <c r="D32" s="49"/>
      <c r="E32" s="49"/>
      <c r="F32" s="50"/>
      <c r="G32" s="51"/>
      <c r="H32" s="51"/>
      <c r="I32" s="58"/>
    </row>
  </sheetData>
  <mergeCells count="70">
    <mergeCell ref="C1:I1"/>
    <mergeCell ref="B2:I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A9:G9"/>
    <mergeCell ref="B10:I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A15:G15"/>
    <mergeCell ref="B16:I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A21:G21"/>
    <mergeCell ref="B22:I22"/>
    <mergeCell ref="B23:C23"/>
    <mergeCell ref="D23:E23"/>
    <mergeCell ref="F23:G23"/>
    <mergeCell ref="B24:C24"/>
    <mergeCell ref="D24:E24"/>
    <mergeCell ref="F24:G24"/>
    <mergeCell ref="B28:C28"/>
    <mergeCell ref="D28:E28"/>
    <mergeCell ref="F28:G28"/>
    <mergeCell ref="A29:G29"/>
    <mergeCell ref="H31:I31"/>
    <mergeCell ref="B27:C27"/>
    <mergeCell ref="D27:E27"/>
    <mergeCell ref="F27:G27"/>
    <mergeCell ref="B25:C25"/>
    <mergeCell ref="D25:E25"/>
    <mergeCell ref="F25:G25"/>
    <mergeCell ref="B26:C26"/>
    <mergeCell ref="D26:E26"/>
    <mergeCell ref="F26:G26"/>
  </mergeCells>
  <printOptions horizontalCentered="1"/>
  <pageMargins left="0.31496062992126" right="0.31496062992126" top="0.74803149606299202" bottom="0.15748031496063" header="0.31496062992126" footer="0.31496062992126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view="pageBreakPreview" topLeftCell="A4" zoomScaleNormal="100" workbookViewId="0">
      <selection activeCell="B19" sqref="B19:G19"/>
    </sheetView>
  </sheetViews>
  <sheetFormatPr defaultColWidth="9.140625" defaultRowHeight="22.5"/>
  <cols>
    <col min="1" max="1" width="8.28515625" style="41" customWidth="1"/>
    <col min="2" max="2" width="10" style="42" customWidth="1"/>
    <col min="3" max="3" width="29.140625" style="43" customWidth="1"/>
    <col min="4" max="4" width="7.140625" style="44" customWidth="1"/>
    <col min="5" max="5" width="6.5703125" style="44" customWidth="1"/>
    <col min="6" max="6" width="8.140625" style="44" customWidth="1"/>
    <col min="7" max="7" width="7.7109375" style="44" customWidth="1"/>
    <col min="8" max="8" width="13.28515625" style="42" customWidth="1"/>
    <col min="9" max="9" width="9" style="45" customWidth="1"/>
    <col min="10" max="16384" width="9.140625" style="41"/>
  </cols>
  <sheetData>
    <row r="1" spans="1:9" s="37" customFormat="1" ht="23.25">
      <c r="A1" s="46" t="s">
        <v>156</v>
      </c>
      <c r="B1" s="47"/>
      <c r="C1" s="48"/>
      <c r="D1" s="49"/>
      <c r="E1" s="49"/>
      <c r="F1" s="50"/>
      <c r="G1" s="51"/>
      <c r="H1" s="51"/>
      <c r="I1" s="58"/>
    </row>
    <row r="2" spans="1:9" s="37" customFormat="1" ht="23.25">
      <c r="A2" s="348" t="s">
        <v>157</v>
      </c>
      <c r="B2" s="348"/>
      <c r="C2" s="348"/>
      <c r="D2" s="348"/>
      <c r="E2" s="348"/>
      <c r="F2" s="348"/>
      <c r="G2" s="348"/>
      <c r="H2" s="348"/>
      <c r="I2" s="348"/>
    </row>
    <row r="3" spans="1:9" s="37" customFormat="1" ht="23.25">
      <c r="A3" s="346" t="s">
        <v>158</v>
      </c>
      <c r="B3" s="346"/>
      <c r="C3" s="346"/>
      <c r="D3" s="346" t="s">
        <v>159</v>
      </c>
      <c r="E3" s="346"/>
      <c r="F3" s="346"/>
      <c r="G3" s="346"/>
      <c r="H3" s="346"/>
      <c r="I3" s="346"/>
    </row>
    <row r="4" spans="1:9" s="37" customFormat="1" ht="23.25">
      <c r="A4" s="346" t="s">
        <v>160</v>
      </c>
      <c r="B4" s="346"/>
      <c r="C4" s="346"/>
      <c r="D4" s="346" t="s">
        <v>161</v>
      </c>
      <c r="E4" s="346"/>
      <c r="F4" s="346"/>
      <c r="G4" s="346"/>
      <c r="H4" s="346"/>
      <c r="I4" s="346"/>
    </row>
    <row r="5" spans="1:9" s="37" customFormat="1" ht="23.25">
      <c r="A5" s="346" t="s">
        <v>162</v>
      </c>
      <c r="B5" s="346"/>
      <c r="C5" s="346"/>
      <c r="D5" s="346" t="s">
        <v>163</v>
      </c>
      <c r="E5" s="346"/>
      <c r="F5" s="346"/>
      <c r="G5" s="346"/>
      <c r="H5" s="346"/>
      <c r="I5" s="346"/>
    </row>
    <row r="6" spans="1:9" s="37" customFormat="1" ht="23.25">
      <c r="A6" s="348" t="s">
        <v>164</v>
      </c>
      <c r="B6" s="348"/>
      <c r="C6" s="348"/>
      <c r="D6" s="348"/>
      <c r="E6" s="348"/>
      <c r="F6" s="348"/>
      <c r="G6" s="348"/>
      <c r="H6" s="348"/>
      <c r="I6" s="348"/>
    </row>
    <row r="7" spans="1:9" s="37" customFormat="1" ht="23.25">
      <c r="A7" s="346" t="s">
        <v>158</v>
      </c>
      <c r="B7" s="346"/>
      <c r="C7" s="346"/>
      <c r="D7" s="346" t="s">
        <v>165</v>
      </c>
      <c r="E7" s="346"/>
      <c r="F7" s="346"/>
      <c r="G7" s="346"/>
      <c r="H7" s="346"/>
      <c r="I7" s="346"/>
    </row>
    <row r="8" spans="1:9" s="37" customFormat="1" ht="23.25">
      <c r="A8" s="346" t="s">
        <v>166</v>
      </c>
      <c r="B8" s="346"/>
      <c r="C8" s="346"/>
      <c r="D8" s="346" t="s">
        <v>167</v>
      </c>
      <c r="E8" s="346"/>
      <c r="F8" s="346"/>
      <c r="G8" s="346"/>
      <c r="H8" s="346"/>
      <c r="I8" s="346"/>
    </row>
    <row r="9" spans="1:9" s="37" customFormat="1" ht="23.25">
      <c r="A9" s="346" t="s">
        <v>163</v>
      </c>
      <c r="B9" s="346"/>
      <c r="C9" s="346"/>
      <c r="D9" s="347"/>
      <c r="E9" s="347"/>
      <c r="F9" s="347"/>
      <c r="G9" s="347"/>
      <c r="H9" s="347"/>
      <c r="I9" s="347"/>
    </row>
    <row r="10" spans="1:9" s="38" customFormat="1" ht="36.75" customHeight="1">
      <c r="A10" s="52" t="s">
        <v>29</v>
      </c>
      <c r="B10" s="290" t="s">
        <v>71</v>
      </c>
      <c r="C10" s="291"/>
      <c r="D10" s="291"/>
      <c r="E10" s="291"/>
      <c r="F10" s="291"/>
      <c r="G10" s="291"/>
      <c r="H10" s="53" t="s">
        <v>168</v>
      </c>
      <c r="I10" s="59" t="s">
        <v>74</v>
      </c>
    </row>
    <row r="11" spans="1:9" s="39" customFormat="1" ht="21">
      <c r="A11" s="54">
        <v>1</v>
      </c>
      <c r="B11" s="312"/>
      <c r="C11" s="313"/>
      <c r="D11" s="313"/>
      <c r="E11" s="313"/>
      <c r="F11" s="313"/>
      <c r="G11" s="314"/>
      <c r="H11" s="388"/>
      <c r="I11" s="60"/>
    </row>
    <row r="12" spans="1:9" s="39" customFormat="1" ht="21">
      <c r="A12" s="54">
        <v>2</v>
      </c>
      <c r="B12" s="312"/>
      <c r="C12" s="313"/>
      <c r="D12" s="313"/>
      <c r="E12" s="313"/>
      <c r="F12" s="313"/>
      <c r="G12" s="314"/>
      <c r="H12" s="55"/>
      <c r="I12" s="60"/>
    </row>
    <row r="13" spans="1:9" s="39" customFormat="1" ht="21">
      <c r="A13" s="54">
        <v>3</v>
      </c>
      <c r="B13" s="312"/>
      <c r="C13" s="313"/>
      <c r="D13" s="313"/>
      <c r="E13" s="313"/>
      <c r="F13" s="313"/>
      <c r="G13" s="314"/>
      <c r="H13" s="55"/>
      <c r="I13" s="60"/>
    </row>
    <row r="14" spans="1:9" s="39" customFormat="1" ht="21">
      <c r="A14" s="54">
        <v>4</v>
      </c>
      <c r="B14" s="312"/>
      <c r="C14" s="313"/>
      <c r="D14" s="313"/>
      <c r="E14" s="313"/>
      <c r="F14" s="313"/>
      <c r="G14" s="314"/>
      <c r="H14" s="55"/>
      <c r="I14" s="60"/>
    </row>
    <row r="15" spans="1:9" s="39" customFormat="1" ht="21">
      <c r="A15" s="54">
        <v>5</v>
      </c>
      <c r="B15" s="312"/>
      <c r="C15" s="313"/>
      <c r="D15" s="313"/>
      <c r="E15" s="313"/>
      <c r="F15" s="313"/>
      <c r="G15" s="313"/>
      <c r="H15" s="55"/>
      <c r="I15" s="60"/>
    </row>
    <row r="16" spans="1:9" s="39" customFormat="1" ht="21">
      <c r="A16" s="54">
        <v>6</v>
      </c>
      <c r="B16" s="312"/>
      <c r="C16" s="313"/>
      <c r="D16" s="313"/>
      <c r="E16" s="313"/>
      <c r="F16" s="313"/>
      <c r="G16" s="313"/>
      <c r="H16" s="55"/>
      <c r="I16" s="60"/>
    </row>
    <row r="17" spans="1:9" s="39" customFormat="1" ht="21">
      <c r="A17" s="54">
        <v>7</v>
      </c>
      <c r="B17" s="312"/>
      <c r="C17" s="313"/>
      <c r="D17" s="313"/>
      <c r="E17" s="313"/>
      <c r="F17" s="313"/>
      <c r="G17" s="313"/>
      <c r="H17" s="55"/>
      <c r="I17" s="60"/>
    </row>
    <row r="18" spans="1:9" s="39" customFormat="1" ht="21">
      <c r="A18" s="54">
        <v>8</v>
      </c>
      <c r="B18" s="312"/>
      <c r="C18" s="313"/>
      <c r="D18" s="313"/>
      <c r="E18" s="313"/>
      <c r="F18" s="313"/>
      <c r="G18" s="313"/>
      <c r="H18" s="55"/>
      <c r="I18" s="60"/>
    </row>
    <row r="19" spans="1:9" s="39" customFormat="1" ht="21">
      <c r="A19" s="54">
        <v>9</v>
      </c>
      <c r="B19" s="312"/>
      <c r="C19" s="313"/>
      <c r="D19" s="313"/>
      <c r="E19" s="313"/>
      <c r="F19" s="313"/>
      <c r="G19" s="313"/>
      <c r="H19" s="55"/>
      <c r="I19" s="60"/>
    </row>
    <row r="20" spans="1:9" s="39" customFormat="1" ht="21">
      <c r="A20" s="54">
        <v>10</v>
      </c>
      <c r="B20" s="312"/>
      <c r="C20" s="313"/>
      <c r="D20" s="313"/>
      <c r="E20" s="313"/>
      <c r="F20" s="313"/>
      <c r="G20" s="313"/>
      <c r="H20" s="55"/>
      <c r="I20" s="60"/>
    </row>
    <row r="21" spans="1:9" s="39" customFormat="1" ht="21">
      <c r="A21" s="54">
        <v>11</v>
      </c>
      <c r="B21" s="312"/>
      <c r="C21" s="313"/>
      <c r="D21" s="313"/>
      <c r="E21" s="313"/>
      <c r="F21" s="313"/>
      <c r="G21" s="313"/>
      <c r="H21" s="55"/>
      <c r="I21" s="60"/>
    </row>
    <row r="22" spans="1:9" s="39" customFormat="1" ht="21">
      <c r="A22" s="54">
        <v>12</v>
      </c>
      <c r="B22" s="312"/>
      <c r="C22" s="313"/>
      <c r="D22" s="313"/>
      <c r="E22" s="313"/>
      <c r="F22" s="313"/>
      <c r="G22" s="313"/>
      <c r="H22" s="55"/>
      <c r="I22" s="60"/>
    </row>
    <row r="23" spans="1:9" s="39" customFormat="1" ht="21">
      <c r="A23" s="54">
        <v>13</v>
      </c>
      <c r="B23" s="312"/>
      <c r="C23" s="313"/>
      <c r="D23" s="313"/>
      <c r="E23" s="313"/>
      <c r="F23" s="313"/>
      <c r="G23" s="313"/>
      <c r="H23" s="55"/>
      <c r="I23" s="60"/>
    </row>
    <row r="24" spans="1:9" s="39" customFormat="1" ht="21">
      <c r="A24" s="54">
        <v>14</v>
      </c>
      <c r="B24" s="312"/>
      <c r="C24" s="313"/>
      <c r="D24" s="313"/>
      <c r="E24" s="313"/>
      <c r="F24" s="313"/>
      <c r="G24" s="313"/>
      <c r="H24" s="55"/>
      <c r="I24" s="60"/>
    </row>
    <row r="25" spans="1:9" s="39" customFormat="1" ht="21">
      <c r="A25" s="54">
        <v>15</v>
      </c>
      <c r="B25" s="312"/>
      <c r="C25" s="313"/>
      <c r="D25" s="313"/>
      <c r="E25" s="313"/>
      <c r="F25" s="313"/>
      <c r="G25" s="313"/>
      <c r="H25" s="55"/>
      <c r="I25" s="60"/>
    </row>
    <row r="26" spans="1:9" s="40" customFormat="1" ht="21">
      <c r="A26" s="343" t="s">
        <v>85</v>
      </c>
      <c r="B26" s="344"/>
      <c r="C26" s="344"/>
      <c r="D26" s="344"/>
      <c r="E26" s="344"/>
      <c r="F26" s="344"/>
      <c r="G26" s="344"/>
      <c r="H26" s="345"/>
      <c r="I26" s="61">
        <f>COUNT(I11:I25)</f>
        <v>0</v>
      </c>
    </row>
    <row r="27" spans="1:9" ht="23.25">
      <c r="A27" s="56"/>
      <c r="B27" s="57"/>
      <c r="C27" s="57"/>
      <c r="D27" s="57"/>
      <c r="E27" s="57"/>
      <c r="F27" s="57"/>
      <c r="G27" s="57"/>
      <c r="H27" s="57"/>
      <c r="I27" s="62"/>
    </row>
  </sheetData>
  <mergeCells count="31">
    <mergeCell ref="A2:I2"/>
    <mergeCell ref="A3:C3"/>
    <mergeCell ref="D3:I3"/>
    <mergeCell ref="A4:C4"/>
    <mergeCell ref="D4:I4"/>
    <mergeCell ref="A5:C5"/>
    <mergeCell ref="D5:I5"/>
    <mergeCell ref="A6:I6"/>
    <mergeCell ref="A7:C7"/>
    <mergeCell ref="D7:I7"/>
    <mergeCell ref="A8:C8"/>
    <mergeCell ref="D8:I8"/>
    <mergeCell ref="A9:C9"/>
    <mergeCell ref="D9:I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A26:H26"/>
    <mergeCell ref="B21:G21"/>
    <mergeCell ref="B22:G22"/>
    <mergeCell ref="B23:G23"/>
    <mergeCell ref="B24:G24"/>
    <mergeCell ref="B25:G25"/>
  </mergeCells>
  <printOptions horizontalCentered="1"/>
  <pageMargins left="0.31496062992126" right="0.31496062992126" top="0.74803149606299202" bottom="0.15748031496063" header="0.31496062992126" footer="0.31496062992126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view="pageBreakPreview" zoomScaleNormal="100" zoomScaleSheetLayoutView="100" workbookViewId="0">
      <selection activeCell="L28" sqref="L28"/>
    </sheetView>
  </sheetViews>
  <sheetFormatPr defaultColWidth="9.140625" defaultRowHeight="21"/>
  <cols>
    <col min="1" max="1" width="8.28515625" style="24" customWidth="1"/>
    <col min="2" max="2" width="10" style="25" customWidth="1"/>
    <col min="3" max="3" width="28.140625" style="26" customWidth="1"/>
    <col min="4" max="4" width="8.28515625" style="27" customWidth="1"/>
    <col min="5" max="6" width="8.140625" style="27" customWidth="1"/>
    <col min="7" max="7" width="10.140625" style="27" customWidth="1"/>
    <col min="8" max="8" width="5.85546875" style="25" customWidth="1"/>
    <col min="9" max="9" width="9" style="28" customWidth="1"/>
    <col min="10" max="16384" width="9.140625" style="24"/>
  </cols>
  <sheetData>
    <row r="1" spans="1:10">
      <c r="A1" s="29" t="s">
        <v>169</v>
      </c>
    </row>
    <row r="2" spans="1:10">
      <c r="B2" s="30" t="s">
        <v>170</v>
      </c>
    </row>
    <row r="3" spans="1:10" s="22" customFormat="1" ht="18.75">
      <c r="A3" s="31"/>
      <c r="B3" s="355" t="s">
        <v>171</v>
      </c>
      <c r="C3" s="355"/>
      <c r="D3" s="355" t="s">
        <v>172</v>
      </c>
      <c r="E3" s="355"/>
      <c r="F3" s="355"/>
      <c r="G3" s="355"/>
      <c r="H3" s="355"/>
      <c r="I3" s="355"/>
    </row>
    <row r="4" spans="1:10" s="22" customFormat="1" ht="18.75">
      <c r="A4" s="31"/>
      <c r="B4" s="360" t="s">
        <v>173</v>
      </c>
      <c r="C4" s="360"/>
      <c r="D4" s="360"/>
      <c r="E4" s="360"/>
      <c r="F4" s="360"/>
      <c r="G4" s="360"/>
      <c r="H4" s="360"/>
      <c r="I4" s="360"/>
    </row>
    <row r="5" spans="1:10" s="22" customFormat="1" ht="18.75">
      <c r="A5" s="31"/>
      <c r="B5" s="360" t="s">
        <v>174</v>
      </c>
      <c r="C5" s="360"/>
      <c r="D5" s="360" t="s">
        <v>175</v>
      </c>
      <c r="E5" s="360"/>
      <c r="F5" s="360"/>
      <c r="G5" s="360"/>
      <c r="H5" s="360"/>
      <c r="I5" s="360"/>
    </row>
    <row r="6" spans="1:10" s="22" customFormat="1" ht="18.75">
      <c r="A6" s="31"/>
      <c r="B6" s="355" t="s">
        <v>176</v>
      </c>
      <c r="C6" s="355"/>
      <c r="D6" s="355"/>
      <c r="E6" s="355"/>
      <c r="F6" s="355"/>
      <c r="G6" s="355"/>
      <c r="H6" s="355"/>
      <c r="I6" s="355"/>
    </row>
    <row r="7" spans="1:10" s="22" customFormat="1" ht="18.75">
      <c r="A7" s="31"/>
      <c r="B7" s="355" t="s">
        <v>177</v>
      </c>
      <c r="C7" s="355"/>
      <c r="D7" s="355"/>
      <c r="E7" s="355"/>
      <c r="F7" s="355"/>
      <c r="G7" s="355"/>
      <c r="H7" s="355"/>
      <c r="I7" s="355"/>
    </row>
    <row r="8" spans="1:10" s="23" customFormat="1" ht="42.75" customHeight="1">
      <c r="A8" s="32" t="s">
        <v>29</v>
      </c>
      <c r="B8" s="356" t="s">
        <v>178</v>
      </c>
      <c r="C8" s="356"/>
      <c r="D8" s="356"/>
      <c r="E8" s="356"/>
      <c r="F8" s="357" t="s">
        <v>179</v>
      </c>
      <c r="G8" s="358"/>
      <c r="H8" s="359"/>
      <c r="I8" s="34" t="s">
        <v>19</v>
      </c>
    </row>
    <row r="9" spans="1:10" s="22" customFormat="1" ht="18.75">
      <c r="A9" s="33">
        <v>1</v>
      </c>
      <c r="B9" s="354"/>
      <c r="C9" s="349"/>
      <c r="D9" s="349"/>
      <c r="E9" s="349"/>
      <c r="F9" s="350"/>
      <c r="G9" s="351"/>
      <c r="H9" s="352"/>
      <c r="I9" s="35"/>
      <c r="J9" s="22" t="s">
        <v>180</v>
      </c>
    </row>
    <row r="10" spans="1:10" s="22" customFormat="1" ht="18.75" customHeight="1">
      <c r="A10" s="33">
        <v>2</v>
      </c>
      <c r="B10" s="354"/>
      <c r="C10" s="349"/>
      <c r="D10" s="349"/>
      <c r="E10" s="349"/>
      <c r="F10" s="350"/>
      <c r="G10" s="351"/>
      <c r="H10" s="352"/>
      <c r="I10" s="35"/>
    </row>
    <row r="11" spans="1:10" s="22" customFormat="1" ht="18.75">
      <c r="A11" s="33">
        <v>3</v>
      </c>
      <c r="B11" s="354"/>
      <c r="C11" s="349"/>
      <c r="D11" s="349"/>
      <c r="E11" s="349"/>
      <c r="F11" s="350"/>
      <c r="G11" s="351"/>
      <c r="H11" s="352"/>
      <c r="I11" s="35"/>
    </row>
    <row r="12" spans="1:10" s="22" customFormat="1" ht="18.75">
      <c r="A12" s="33">
        <v>4</v>
      </c>
      <c r="B12" s="349"/>
      <c r="C12" s="349"/>
      <c r="D12" s="349"/>
      <c r="E12" s="349"/>
      <c r="F12" s="350"/>
      <c r="G12" s="351"/>
      <c r="H12" s="352"/>
      <c r="I12" s="35"/>
    </row>
    <row r="13" spans="1:10" s="22" customFormat="1" ht="18.75">
      <c r="A13" s="33">
        <v>5</v>
      </c>
      <c r="B13" s="349"/>
      <c r="C13" s="349"/>
      <c r="D13" s="349"/>
      <c r="E13" s="349"/>
      <c r="F13" s="350"/>
      <c r="G13" s="351"/>
      <c r="H13" s="352"/>
      <c r="I13" s="35"/>
    </row>
    <row r="14" spans="1:10" s="22" customFormat="1" ht="18.75">
      <c r="A14" s="33">
        <v>6</v>
      </c>
      <c r="B14" s="349"/>
      <c r="C14" s="349"/>
      <c r="D14" s="349"/>
      <c r="E14" s="349"/>
      <c r="F14" s="350"/>
      <c r="G14" s="351"/>
      <c r="H14" s="352"/>
      <c r="I14" s="35"/>
    </row>
    <row r="15" spans="1:10" s="22" customFormat="1" ht="18.75">
      <c r="A15" s="33">
        <v>7</v>
      </c>
      <c r="B15" s="349"/>
      <c r="C15" s="349"/>
      <c r="D15" s="349"/>
      <c r="E15" s="349"/>
      <c r="F15" s="350"/>
      <c r="G15" s="351"/>
      <c r="H15" s="352"/>
      <c r="I15" s="35"/>
    </row>
    <row r="16" spans="1:10" s="22" customFormat="1" ht="18.75">
      <c r="A16" s="33">
        <v>8</v>
      </c>
      <c r="B16" s="349"/>
      <c r="C16" s="349"/>
      <c r="D16" s="349"/>
      <c r="E16" s="349"/>
      <c r="F16" s="350"/>
      <c r="G16" s="351"/>
      <c r="H16" s="352"/>
      <c r="I16" s="35"/>
    </row>
    <row r="17" spans="1:9" s="22" customFormat="1" ht="18.75">
      <c r="A17" s="33"/>
      <c r="B17" s="349"/>
      <c r="C17" s="349"/>
      <c r="D17" s="349"/>
      <c r="E17" s="349"/>
      <c r="F17" s="350"/>
      <c r="G17" s="351"/>
      <c r="H17" s="352"/>
      <c r="I17" s="35"/>
    </row>
    <row r="18" spans="1:9" s="22" customFormat="1" ht="18.75">
      <c r="A18" s="353" t="s">
        <v>181</v>
      </c>
      <c r="B18" s="353"/>
      <c r="C18" s="353"/>
      <c r="D18" s="353"/>
      <c r="E18" s="353"/>
      <c r="F18" s="353"/>
      <c r="G18" s="353"/>
      <c r="H18" s="353"/>
      <c r="I18" s="36">
        <f>SUM(I9:I17)</f>
        <v>0</v>
      </c>
    </row>
  </sheetData>
  <mergeCells count="28">
    <mergeCell ref="B3:C3"/>
    <mergeCell ref="D3:I3"/>
    <mergeCell ref="B4:I4"/>
    <mergeCell ref="B5:C5"/>
    <mergeCell ref="D5:I5"/>
    <mergeCell ref="B6:I6"/>
    <mergeCell ref="B7:I7"/>
    <mergeCell ref="B8:E8"/>
    <mergeCell ref="F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A18:H18"/>
  </mergeCells>
  <printOptions horizontalCentered="1"/>
  <pageMargins left="0.31496062992126" right="0.31496062992126" top="0.74803149606299202" bottom="0.15748031496063" header="0.31496062992126" footer="0.31496062992126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tabSelected="1" view="pageBreakPreview" zoomScaleNormal="100" workbookViewId="0">
      <selection sqref="A1:G1"/>
    </sheetView>
  </sheetViews>
  <sheetFormatPr defaultColWidth="9.140625" defaultRowHeight="25.5"/>
  <cols>
    <col min="1" max="1" width="8.28515625" style="3" customWidth="1"/>
    <col min="2" max="2" width="10" style="4" customWidth="1"/>
    <col min="3" max="3" width="31.85546875" style="5" customWidth="1"/>
    <col min="4" max="4" width="10.5703125" style="6" customWidth="1"/>
    <col min="5" max="5" width="11.85546875" style="6" customWidth="1"/>
    <col min="6" max="6" width="13.85546875" style="6" customWidth="1"/>
    <col min="7" max="7" width="13.28515625" style="4" customWidth="1"/>
    <col min="8" max="16384" width="9.140625" style="3"/>
  </cols>
  <sheetData>
    <row r="1" spans="1:9" ht="24.75" customHeight="1">
      <c r="A1" s="366" t="s">
        <v>182</v>
      </c>
      <c r="B1" s="366"/>
      <c r="C1" s="366"/>
      <c r="D1" s="366"/>
      <c r="E1" s="366"/>
      <c r="F1" s="366"/>
      <c r="G1" s="366"/>
    </row>
    <row r="2" spans="1:9" ht="26.25">
      <c r="A2" s="367" t="s">
        <v>245</v>
      </c>
      <c r="B2" s="368"/>
      <c r="C2" s="368"/>
      <c r="D2" s="368"/>
      <c r="E2" s="368"/>
      <c r="F2" s="368"/>
      <c r="G2" s="368"/>
      <c r="H2" s="2"/>
      <c r="I2" s="2"/>
    </row>
    <row r="3" spans="1:9" ht="26.25">
      <c r="A3" s="369" t="s">
        <v>212</v>
      </c>
      <c r="B3" s="370"/>
      <c r="C3" s="371"/>
      <c r="D3" s="372"/>
      <c r="E3" s="372"/>
      <c r="F3" s="372"/>
      <c r="G3" s="372"/>
    </row>
    <row r="4" spans="1:9" ht="26.25">
      <c r="A4" s="373" t="s">
        <v>1</v>
      </c>
      <c r="B4" s="373"/>
      <c r="C4" s="373"/>
      <c r="D4" s="373"/>
      <c r="E4" s="373"/>
      <c r="F4" s="373"/>
      <c r="G4" s="373"/>
    </row>
    <row r="5" spans="1:9" ht="26.25">
      <c r="A5" s="365" t="s">
        <v>183</v>
      </c>
      <c r="B5" s="365"/>
      <c r="C5" s="365"/>
      <c r="D5" s="365"/>
      <c r="E5" s="365"/>
      <c r="F5" s="365"/>
      <c r="G5" s="365"/>
    </row>
    <row r="6" spans="1:9" s="1" customFormat="1" ht="78.75">
      <c r="A6" s="7" t="s">
        <v>29</v>
      </c>
      <c r="B6" s="361" t="s">
        <v>184</v>
      </c>
      <c r="C6" s="361"/>
      <c r="D6" s="8" t="s">
        <v>185</v>
      </c>
      <c r="E6" s="8" t="s">
        <v>186</v>
      </c>
      <c r="F6" s="8" t="s">
        <v>187</v>
      </c>
      <c r="G6" s="8" t="s">
        <v>188</v>
      </c>
    </row>
    <row r="7" spans="1:9">
      <c r="A7" s="9">
        <v>1</v>
      </c>
      <c r="B7" s="362" t="s">
        <v>6</v>
      </c>
      <c r="C7" s="362"/>
      <c r="D7" s="10">
        <v>9</v>
      </c>
      <c r="E7" s="10">
        <v>25</v>
      </c>
      <c r="F7" s="11">
        <f>งานสอน!G101</f>
        <v>0</v>
      </c>
      <c r="G7" s="12">
        <f>IF(F7&gt;=25,25,F7)</f>
        <v>0</v>
      </c>
    </row>
    <row r="8" spans="1:9">
      <c r="A8" s="9">
        <v>2</v>
      </c>
      <c r="B8" s="362" t="s">
        <v>189</v>
      </c>
      <c r="C8" s="362"/>
      <c r="D8" s="10">
        <v>1.5</v>
      </c>
      <c r="E8" s="10">
        <v>10</v>
      </c>
      <c r="F8" s="11">
        <f>งานวิจัย!I118</f>
        <v>0</v>
      </c>
      <c r="G8" s="12">
        <f>IF(F8&gt;=10,10,F8)</f>
        <v>0</v>
      </c>
    </row>
    <row r="9" spans="1:9">
      <c r="A9" s="9">
        <v>3</v>
      </c>
      <c r="B9" s="362" t="s">
        <v>190</v>
      </c>
      <c r="C9" s="362"/>
      <c r="D9" s="10">
        <v>0</v>
      </c>
      <c r="E9" s="10">
        <v>5</v>
      </c>
      <c r="F9" s="11">
        <f>งานบริการวิชาการ!G106</f>
        <v>0</v>
      </c>
      <c r="G9" s="12">
        <f>IF(F9&gt;=5,5,F9)</f>
        <v>0</v>
      </c>
    </row>
    <row r="10" spans="1:9">
      <c r="A10" s="9">
        <v>4</v>
      </c>
      <c r="B10" s="362" t="s">
        <v>191</v>
      </c>
      <c r="C10" s="362"/>
      <c r="D10" s="10">
        <v>0</v>
      </c>
      <c r="E10" s="10">
        <v>5</v>
      </c>
      <c r="F10" s="11">
        <f>ทำนุบำรุงศิลปวัฒนธรรม!H35</f>
        <v>0</v>
      </c>
      <c r="G10" s="12">
        <f t="shared" ref="G10:G11" si="0">IF(F10&gt;=5,5,F10)</f>
        <v>0</v>
      </c>
    </row>
    <row r="11" spans="1:9">
      <c r="A11" s="9">
        <v>5</v>
      </c>
      <c r="B11" s="362" t="s">
        <v>192</v>
      </c>
      <c r="C11" s="362"/>
      <c r="D11" s="10">
        <v>0</v>
      </c>
      <c r="E11" s="10">
        <v>5</v>
      </c>
      <c r="F11" s="11">
        <f>งานอื่นๆ!H31</f>
        <v>0</v>
      </c>
      <c r="G11" s="12">
        <f t="shared" si="0"/>
        <v>0</v>
      </c>
    </row>
    <row r="12" spans="1:9" s="2" customFormat="1" ht="26.25">
      <c r="A12" s="7"/>
      <c r="B12" s="363" t="s">
        <v>193</v>
      </c>
      <c r="C12" s="363"/>
      <c r="D12" s="13">
        <f>SUM(D7:D11)</f>
        <v>10.5</v>
      </c>
      <c r="E12" s="13">
        <f>SUM(E7:E11)</f>
        <v>50</v>
      </c>
      <c r="F12" s="13">
        <f>SUM(F7:F11)</f>
        <v>0</v>
      </c>
      <c r="G12" s="14">
        <f>SUM(G7:G11)</f>
        <v>0</v>
      </c>
    </row>
    <row r="13" spans="1:9" ht="46.5" customHeight="1">
      <c r="A13" s="9">
        <v>6</v>
      </c>
      <c r="B13" s="364" t="s">
        <v>194</v>
      </c>
      <c r="C13" s="364"/>
      <c r="D13" s="10"/>
      <c r="E13" s="10"/>
      <c r="F13" s="11">
        <f>'งาน ผศ.-รศ.'!I26</f>
        <v>0</v>
      </c>
      <c r="G13" s="389"/>
    </row>
    <row r="14" spans="1:9" ht="45.75" customHeight="1">
      <c r="A14" s="9">
        <v>7</v>
      </c>
      <c r="B14" s="364" t="s">
        <v>195</v>
      </c>
      <c r="C14" s="364"/>
      <c r="D14" s="10">
        <v>0</v>
      </c>
      <c r="E14" s="10">
        <v>0</v>
      </c>
      <c r="F14" s="11">
        <f>งานบริหาร!I18</f>
        <v>0</v>
      </c>
      <c r="G14" s="12">
        <f>F14</f>
        <v>0</v>
      </c>
      <c r="H14" s="3" t="s">
        <v>196</v>
      </c>
    </row>
    <row r="15" spans="1:9" s="2" customFormat="1" ht="26.25">
      <c r="A15" s="15"/>
      <c r="B15" s="361" t="s">
        <v>197</v>
      </c>
      <c r="C15" s="361"/>
      <c r="D15" s="13">
        <f>SUM(D12:D14)</f>
        <v>10.5</v>
      </c>
      <c r="E15" s="13">
        <f>SUM(E12:E14)</f>
        <v>50</v>
      </c>
      <c r="F15" s="13">
        <f>SUM(F12:F14)</f>
        <v>0</v>
      </c>
      <c r="G15" s="14">
        <f>SUM(G12:G14)</f>
        <v>0</v>
      </c>
    </row>
    <row r="16" spans="1:9">
      <c r="A16" s="16" t="s">
        <v>198</v>
      </c>
      <c r="B16" s="17"/>
      <c r="C16" s="17"/>
      <c r="D16" s="17"/>
      <c r="E16" s="17"/>
      <c r="F16" s="17"/>
      <c r="G16" s="17"/>
      <c r="H16" s="17"/>
    </row>
    <row r="17" spans="1:8">
      <c r="A17" s="18" t="s">
        <v>199</v>
      </c>
      <c r="B17" s="17"/>
      <c r="C17" s="17"/>
      <c r="D17" s="17"/>
      <c r="E17" s="17"/>
      <c r="F17" s="17"/>
      <c r="G17" s="17"/>
      <c r="H17" s="17"/>
    </row>
    <row r="18" spans="1:8">
      <c r="A18" s="17" t="s">
        <v>200</v>
      </c>
      <c r="B18" s="17"/>
      <c r="C18" s="17"/>
      <c r="D18" s="17"/>
      <c r="E18" s="17"/>
      <c r="F18" s="17"/>
      <c r="G18" s="17"/>
      <c r="H18" s="17"/>
    </row>
    <row r="19" spans="1:8">
      <c r="A19" s="19" t="s">
        <v>201</v>
      </c>
      <c r="B19" s="19"/>
      <c r="C19" s="19"/>
      <c r="D19" s="19"/>
      <c r="E19" s="17"/>
      <c r="F19" s="17"/>
      <c r="G19" s="17"/>
      <c r="H19" s="17"/>
    </row>
    <row r="20" spans="1:8">
      <c r="A20" s="19" t="s">
        <v>202</v>
      </c>
      <c r="B20" s="19"/>
      <c r="C20" s="19"/>
      <c r="D20" s="19"/>
      <c r="E20" s="17"/>
      <c r="F20" s="17"/>
      <c r="G20" s="17"/>
      <c r="H20" s="17"/>
    </row>
    <row r="21" spans="1:8">
      <c r="A21" s="17" t="s">
        <v>203</v>
      </c>
      <c r="B21" s="17"/>
      <c r="C21" s="17"/>
      <c r="D21" s="17"/>
      <c r="E21" s="17"/>
      <c r="F21" s="17"/>
      <c r="G21" s="17"/>
      <c r="H21" s="17"/>
    </row>
    <row r="22" spans="1:8">
      <c r="A22" s="17"/>
      <c r="B22" s="17"/>
      <c r="C22" s="17"/>
      <c r="D22" s="17"/>
      <c r="E22" s="17"/>
      <c r="F22" s="17"/>
      <c r="G22" s="17"/>
      <c r="H22" s="17"/>
    </row>
    <row r="23" spans="1:8">
      <c r="A23" s="18" t="s">
        <v>204</v>
      </c>
      <c r="B23" s="17"/>
      <c r="C23" s="17"/>
      <c r="D23" s="17"/>
      <c r="E23" s="17"/>
      <c r="F23" s="17"/>
      <c r="G23" s="17"/>
      <c r="H23" s="17"/>
    </row>
    <row r="24" spans="1:8">
      <c r="A24" s="17" t="s">
        <v>205</v>
      </c>
      <c r="B24" s="17"/>
      <c r="C24" s="17"/>
      <c r="D24" s="17"/>
      <c r="E24" s="17"/>
      <c r="F24" s="17"/>
      <c r="G24" s="17"/>
      <c r="H24" s="17"/>
    </row>
    <row r="25" spans="1:8">
      <c r="A25" s="17" t="s">
        <v>206</v>
      </c>
      <c r="B25" s="17"/>
      <c r="C25" s="17"/>
      <c r="D25" s="17"/>
      <c r="E25" s="17"/>
      <c r="F25" s="17"/>
      <c r="G25" s="17"/>
      <c r="H25" s="17"/>
    </row>
    <row r="26" spans="1:8">
      <c r="A26" s="17"/>
      <c r="B26" s="17"/>
      <c r="C26" s="17"/>
      <c r="D26" s="17"/>
      <c r="E26" s="17"/>
      <c r="F26" s="17"/>
      <c r="G26" s="17"/>
      <c r="H26" s="17"/>
    </row>
    <row r="27" spans="1:8">
      <c r="A27" s="17"/>
      <c r="B27" s="17"/>
      <c r="C27" s="17"/>
      <c r="D27" s="20" t="s">
        <v>207</v>
      </c>
      <c r="E27" s="20"/>
      <c r="F27" s="17"/>
      <c r="G27" s="21"/>
      <c r="H27" s="21"/>
    </row>
    <row r="28" spans="1:8">
      <c r="A28" s="17"/>
      <c r="B28" s="17"/>
      <c r="C28" s="17"/>
      <c r="D28" s="20" t="s">
        <v>208</v>
      </c>
      <c r="E28" s="20"/>
      <c r="F28" s="21"/>
      <c r="G28" s="21"/>
      <c r="H28" s="21"/>
    </row>
    <row r="29" spans="1:8">
      <c r="A29" s="17"/>
      <c r="B29" s="17"/>
      <c r="C29" s="17"/>
      <c r="D29" s="17" t="s">
        <v>209</v>
      </c>
      <c r="E29" s="17"/>
      <c r="F29" s="17"/>
      <c r="G29" s="17"/>
      <c r="H29" s="17"/>
    </row>
    <row r="30" spans="1:8">
      <c r="A30" s="17"/>
      <c r="B30" s="17"/>
      <c r="C30" s="17"/>
      <c r="D30" s="17"/>
      <c r="E30" s="17"/>
      <c r="F30" s="17"/>
      <c r="G30" s="17"/>
      <c r="H30" s="17"/>
    </row>
    <row r="31" spans="1:8">
      <c r="A31" s="17"/>
      <c r="B31" s="17"/>
      <c r="C31" s="17"/>
      <c r="D31" s="20" t="s">
        <v>210</v>
      </c>
      <c r="E31" s="20"/>
      <c r="F31" s="17"/>
      <c r="G31" s="17"/>
      <c r="H31" s="17"/>
    </row>
    <row r="32" spans="1:8">
      <c r="A32" s="17"/>
      <c r="B32" s="17"/>
      <c r="C32" s="17"/>
      <c r="D32" s="20" t="s">
        <v>208</v>
      </c>
      <c r="E32" s="20"/>
      <c r="F32" s="17"/>
      <c r="G32" s="17"/>
      <c r="H32" s="17"/>
    </row>
    <row r="33" spans="1:8">
      <c r="A33" s="17"/>
      <c r="B33" s="17"/>
      <c r="C33" s="17"/>
      <c r="D33" s="17" t="s">
        <v>209</v>
      </c>
      <c r="E33" s="17"/>
      <c r="F33" s="17"/>
      <c r="G33" s="17"/>
      <c r="H33" s="17"/>
    </row>
  </sheetData>
  <mergeCells count="16">
    <mergeCell ref="A1:G1"/>
    <mergeCell ref="A2:G2"/>
    <mergeCell ref="A3:B3"/>
    <mergeCell ref="C3:G3"/>
    <mergeCell ref="A4:G4"/>
    <mergeCell ref="A5:G5"/>
    <mergeCell ref="B6:C6"/>
    <mergeCell ref="B7:C7"/>
    <mergeCell ref="B8:C8"/>
    <mergeCell ref="B9:C9"/>
    <mergeCell ref="B15:C15"/>
    <mergeCell ref="B10:C10"/>
    <mergeCell ref="B11:C11"/>
    <mergeCell ref="B12:C12"/>
    <mergeCell ref="B13:C13"/>
    <mergeCell ref="B14:C14"/>
  </mergeCells>
  <pageMargins left="0.90551181102362199" right="0.31496062992126" top="0.74803149606299202" bottom="0.74803149606299202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4</vt:i4>
      </vt:variant>
    </vt:vector>
  </HeadingPairs>
  <TitlesOfParts>
    <vt:vector size="12" baseType="lpstr">
      <vt:lpstr>งานสอน</vt:lpstr>
      <vt:lpstr>งานวิจัย</vt:lpstr>
      <vt:lpstr>งานบริการวิชาการ</vt:lpstr>
      <vt:lpstr>ทำนุบำรุงศิลปวัฒนธรรม</vt:lpstr>
      <vt:lpstr>งานอื่นๆ</vt:lpstr>
      <vt:lpstr>งาน ผศ.-รศ.</vt:lpstr>
      <vt:lpstr>งานบริหาร</vt:lpstr>
      <vt:lpstr>สรุปผลประเมินตามภาระงาน</vt:lpstr>
      <vt:lpstr>งานบริหาร!Print_Area</vt:lpstr>
      <vt:lpstr>งานอื่นๆ!Print_Area</vt:lpstr>
      <vt:lpstr>สรุปผลประเมินตามภาระงาน!Print_Area</vt:lpstr>
      <vt:lpstr>งานสอน!Print_Titles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พิชญาภัค คุณพาที</cp:lastModifiedBy>
  <cp:lastPrinted>2026-06-29T09:26:53Z</cp:lastPrinted>
  <dcterms:created xsi:type="dcterms:W3CDTF">2020-10-26T13:03:00Z</dcterms:created>
  <dcterms:modified xsi:type="dcterms:W3CDTF">2026-06-29T09:27:26Z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1054-11.2.0.10026</vt:lpwstr>
  </property>
</Properties>
</file>